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tezka" sheetId="2" r:id="rId2"/>
    <sheet name="02 - Ostatní " sheetId="3" r:id="rId3"/>
    <sheet name="03 - Sadovnické a krajiná..." sheetId="4" r:id="rId4"/>
  </sheets>
  <definedNames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Area" localSheetId="1">'01 - Stezka'!$C$4:$Q$70,'01 - Stezka'!$C$76:$Q$105,'01 - Stezka'!$C$111:$Q$193</definedName>
    <definedName name="_xlnm.Print_Titles" localSheetId="1">'01 - Stezka'!$121:$121</definedName>
    <definedName name="_xlnm.Print_Area" localSheetId="2">'02 - Ostatní '!$C$4:$Q$70,'02 - Ostatní '!$C$76:$Q$104,'02 - Ostatní '!$C$110:$Q$139</definedName>
    <definedName name="_xlnm.Print_Titles" localSheetId="2">'02 - Ostatní '!$120:$120</definedName>
    <definedName name="_xlnm.Print_Area" localSheetId="3">'03 - Sadovnické a krajiná...'!$C$4:$Q$70,'03 - Sadovnické a krajiná...'!$C$76:$Q$99,'03 - Sadovnické a krajiná...'!$C$105:$Q$183</definedName>
    <definedName name="_xlnm.Print_Titles" localSheetId="3">'03 - Sadovnické a krajiná...'!$115:$115</definedName>
  </definedNames>
  <calcPr/>
</workbook>
</file>

<file path=xl/calcChain.xml><?xml version="1.0" encoding="utf-8"?>
<calcChain xmlns="http://schemas.openxmlformats.org/spreadsheetml/2006/main">
  <c i="4" r="N183"/>
  <c i="1" r="AY90"/>
  <c r="AX90"/>
  <c i="4"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Y180"/>
  <c r="W180"/>
  <c r="BK180"/>
  <c r="N180"/>
  <c r="BE180"/>
  <c r="BI179"/>
  <c r="BH179"/>
  <c r="BG179"/>
  <c r="BF179"/>
  <c r="AA179"/>
  <c r="Y179"/>
  <c r="W179"/>
  <c r="BK179"/>
  <c r="N179"/>
  <c r="BE179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Y160"/>
  <c r="W160"/>
  <c r="BK160"/>
  <c r="N160"/>
  <c r="BE160"/>
  <c r="BI159"/>
  <c r="BH159"/>
  <c r="BG159"/>
  <c r="BF159"/>
  <c r="AA159"/>
  <c r="Y159"/>
  <c r="W159"/>
  <c r="BK159"/>
  <c r="N159"/>
  <c r="BE159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Y120"/>
  <c r="W120"/>
  <c r="BK120"/>
  <c r="N120"/>
  <c r="BE120"/>
  <c r="BI119"/>
  <c r="BH119"/>
  <c r="BG119"/>
  <c r="BF119"/>
  <c r="AA119"/>
  <c r="Y119"/>
  <c r="W119"/>
  <c r="BK119"/>
  <c r="N119"/>
  <c r="BE119"/>
  <c r="BI118"/>
  <c r="BH118"/>
  <c r="BG118"/>
  <c r="BF118"/>
  <c r="AA118"/>
  <c r="AA117"/>
  <c r="AA116"/>
  <c r="Y118"/>
  <c r="Y117"/>
  <c r="Y116"/>
  <c r="W118"/>
  <c r="W117"/>
  <c r="W116"/>
  <c i="1" r="AU90"/>
  <c i="4" r="BK118"/>
  <c r="BK117"/>
  <c r="N117"/>
  <c r="BK116"/>
  <c r="N116"/>
  <c r="N88"/>
  <c r="N118"/>
  <c r="BE118"/>
  <c r="N89"/>
  <c r="M112"/>
  <c r="F110"/>
  <c r="F10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BH93"/>
  <c r="BG93"/>
  <c r="BF93"/>
  <c r="N93"/>
  <c r="BE93"/>
  <c r="BI92"/>
  <c r="H36"/>
  <c i="1" r="BD90"/>
  <c i="4" r="BH92"/>
  <c r="H35"/>
  <c i="1" r="BC90"/>
  <c i="4" r="BG92"/>
  <c r="H34"/>
  <c i="1" r="BB90"/>
  <c i="4" r="BF92"/>
  <c r="M33"/>
  <c i="1" r="AW90"/>
  <c i="4" r="H33"/>
  <c i="1" r="BA90"/>
  <c i="4" r="N92"/>
  <c r="N91"/>
  <c r="L99"/>
  <c r="BE92"/>
  <c r="M32"/>
  <c i="1" r="AV90"/>
  <c i="4" r="H32"/>
  <c i="1" r="AZ90"/>
  <c i="4" r="M28"/>
  <c i="1" r="AS90"/>
  <c i="4" r="M27"/>
  <c r="M83"/>
  <c r="F81"/>
  <c r="F79"/>
  <c r="M30"/>
  <c i="1" r="AG90"/>
  <c i="4" r="L38"/>
  <c r="O21"/>
  <c r="E21"/>
  <c r="M113"/>
  <c r="M84"/>
  <c r="O20"/>
  <c r="O15"/>
  <c r="E15"/>
  <c r="F113"/>
  <c r="F84"/>
  <c r="O14"/>
  <c r="O12"/>
  <c r="E12"/>
  <c r="F112"/>
  <c r="F83"/>
  <c r="O11"/>
  <c r="O9"/>
  <c r="M110"/>
  <c r="M81"/>
  <c r="F6"/>
  <c r="F107"/>
  <c r="F78"/>
  <c i="3" r="N139"/>
  <c i="1" r="AY89"/>
  <c r="AX89"/>
  <c i="3"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Y133"/>
  <c r="Y132"/>
  <c r="W133"/>
  <c r="W132"/>
  <c r="BK133"/>
  <c r="BK132"/>
  <c r="N132"/>
  <c r="N133"/>
  <c r="BE133"/>
  <c r="N94"/>
  <c r="BI131"/>
  <c r="BH131"/>
  <c r="BG131"/>
  <c r="BF131"/>
  <c r="AA131"/>
  <c r="AA130"/>
  <c r="Y131"/>
  <c r="Y130"/>
  <c r="W131"/>
  <c r="W130"/>
  <c r="BK131"/>
  <c r="BK130"/>
  <c r="N130"/>
  <c r="N131"/>
  <c r="BE131"/>
  <c r="N93"/>
  <c r="BI129"/>
  <c r="BH129"/>
  <c r="BG129"/>
  <c r="BF129"/>
  <c r="AA129"/>
  <c r="AA128"/>
  <c r="Y129"/>
  <c r="Y128"/>
  <c r="W129"/>
  <c r="W128"/>
  <c r="BK129"/>
  <c r="BK128"/>
  <c r="N128"/>
  <c r="N129"/>
  <c r="BE129"/>
  <c r="N92"/>
  <c r="BI127"/>
  <c r="BH127"/>
  <c r="BG127"/>
  <c r="BF127"/>
  <c r="AA127"/>
  <c r="AA126"/>
  <c r="Y127"/>
  <c r="Y126"/>
  <c r="W127"/>
  <c r="W126"/>
  <c r="BK127"/>
  <c r="BK126"/>
  <c r="N126"/>
  <c r="N127"/>
  <c r="BE127"/>
  <c r="N91"/>
  <c r="BI125"/>
  <c r="BH125"/>
  <c r="BG125"/>
  <c r="BF125"/>
  <c r="AA125"/>
  <c r="Y125"/>
  <c r="W125"/>
  <c r="BK125"/>
  <c r="N125"/>
  <c r="BE125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89"/>
  <c i="3" r="BK124"/>
  <c r="BK123"/>
  <c r="N123"/>
  <c r="BK122"/>
  <c r="N122"/>
  <c r="BK121"/>
  <c r="N121"/>
  <c r="N88"/>
  <c r="N124"/>
  <c r="BE124"/>
  <c r="N90"/>
  <c r="N89"/>
  <c r="M117"/>
  <c r="F117"/>
  <c r="F115"/>
  <c r="F11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6"/>
  <c i="1" r="BD89"/>
  <c i="3" r="BH97"/>
  <c r="H35"/>
  <c i="1" r="BC89"/>
  <c i="3" r="BG97"/>
  <c r="H34"/>
  <c i="1" r="BB89"/>
  <c i="3" r="BF97"/>
  <c r="M33"/>
  <c i="1" r="AW89"/>
  <c i="3" r="H33"/>
  <c i="1" r="BA89"/>
  <c i="3" r="N97"/>
  <c r="N96"/>
  <c r="L104"/>
  <c r="BE97"/>
  <c r="M32"/>
  <c i="1" r="AV89"/>
  <c i="3" r="H32"/>
  <c i="1" r="AZ89"/>
  <c i="3" r="M28"/>
  <c i="1" r="AS89"/>
  <c i="3" r="M27"/>
  <c r="M83"/>
  <c r="F83"/>
  <c r="F81"/>
  <c r="F79"/>
  <c r="M30"/>
  <c i="1" r="AG89"/>
  <c i="3" r="L38"/>
  <c r="O21"/>
  <c r="E21"/>
  <c r="M118"/>
  <c r="M84"/>
  <c r="O20"/>
  <c r="O15"/>
  <c r="E15"/>
  <c r="F118"/>
  <c r="F84"/>
  <c r="O14"/>
  <c r="O9"/>
  <c r="M115"/>
  <c r="M81"/>
  <c r="F6"/>
  <c r="F112"/>
  <c r="F78"/>
  <c i="2" r="N193"/>
  <c i="1" r="AY88"/>
  <c r="AX88"/>
  <c i="2" r="BI192"/>
  <c r="BH192"/>
  <c r="BG192"/>
  <c r="BF192"/>
  <c r="AA192"/>
  <c r="Y192"/>
  <c r="W192"/>
  <c r="BK192"/>
  <c r="N192"/>
  <c r="BE192"/>
  <c r="BI191"/>
  <c r="BH191"/>
  <c r="BG191"/>
  <c r="BF191"/>
  <c r="AA191"/>
  <c r="AA190"/>
  <c r="Y191"/>
  <c r="Y190"/>
  <c r="W191"/>
  <c r="W190"/>
  <c r="BK191"/>
  <c r="BK190"/>
  <c r="N190"/>
  <c r="N191"/>
  <c r="BE191"/>
  <c r="N95"/>
  <c r="BI189"/>
  <c r="BH189"/>
  <c r="BG189"/>
  <c r="BF189"/>
  <c r="AA189"/>
  <c r="Y189"/>
  <c r="W189"/>
  <c r="BK189"/>
  <c r="N189"/>
  <c r="BE189"/>
  <c r="BI187"/>
  <c r="BH187"/>
  <c r="BG187"/>
  <c r="BF187"/>
  <c r="AA187"/>
  <c r="Y187"/>
  <c r="W187"/>
  <c r="BK187"/>
  <c r="N187"/>
  <c r="BE187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2"/>
  <c r="BH182"/>
  <c r="BG182"/>
  <c r="BF182"/>
  <c r="AA182"/>
  <c r="Y182"/>
  <c r="W182"/>
  <c r="BK182"/>
  <c r="N182"/>
  <c r="BE182"/>
  <c r="BI180"/>
  <c r="BH180"/>
  <c r="BG180"/>
  <c r="BF180"/>
  <c r="AA180"/>
  <c r="Y180"/>
  <c r="W180"/>
  <c r="BK180"/>
  <c r="N180"/>
  <c r="BE180"/>
  <c r="BI178"/>
  <c r="BH178"/>
  <c r="BG178"/>
  <c r="BF178"/>
  <c r="AA178"/>
  <c r="AA177"/>
  <c r="Y178"/>
  <c r="Y177"/>
  <c r="W178"/>
  <c r="W177"/>
  <c r="BK178"/>
  <c r="BK177"/>
  <c r="N177"/>
  <c r="N178"/>
  <c r="BE178"/>
  <c r="N94"/>
  <c r="BI176"/>
  <c r="BH176"/>
  <c r="BG176"/>
  <c r="BF176"/>
  <c r="AA176"/>
  <c r="Y176"/>
  <c r="W176"/>
  <c r="BK176"/>
  <c r="N176"/>
  <c r="BE176"/>
  <c r="BI174"/>
  <c r="BH174"/>
  <c r="BG174"/>
  <c r="BF174"/>
  <c r="AA174"/>
  <c r="Y174"/>
  <c r="W174"/>
  <c r="BK174"/>
  <c r="N174"/>
  <c r="BE174"/>
  <c r="BI172"/>
  <c r="BH172"/>
  <c r="BG172"/>
  <c r="BF172"/>
  <c r="AA172"/>
  <c r="Y172"/>
  <c r="W172"/>
  <c r="BK172"/>
  <c r="N172"/>
  <c r="BE172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AA162"/>
  <c r="Y163"/>
  <c r="Y162"/>
  <c r="W163"/>
  <c r="W162"/>
  <c r="BK163"/>
  <c r="BK162"/>
  <c r="N162"/>
  <c r="N163"/>
  <c r="BE163"/>
  <c r="N93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6"/>
  <c r="BH156"/>
  <c r="BG156"/>
  <c r="BF156"/>
  <c r="AA156"/>
  <c r="Y156"/>
  <c r="W156"/>
  <c r="BK156"/>
  <c r="N156"/>
  <c r="BE156"/>
  <c r="BI154"/>
  <c r="BH154"/>
  <c r="BG154"/>
  <c r="BF154"/>
  <c r="AA154"/>
  <c r="Y154"/>
  <c r="W154"/>
  <c r="BK154"/>
  <c r="N154"/>
  <c r="BE154"/>
  <c r="BI152"/>
  <c r="BH152"/>
  <c r="BG152"/>
  <c r="BF152"/>
  <c r="AA152"/>
  <c r="Y152"/>
  <c r="W152"/>
  <c r="BK152"/>
  <c r="N152"/>
  <c r="BE152"/>
  <c r="BI150"/>
  <c r="BH150"/>
  <c r="BG150"/>
  <c r="BF150"/>
  <c r="AA150"/>
  <c r="Y150"/>
  <c r="W150"/>
  <c r="BK150"/>
  <c r="N150"/>
  <c r="BE150"/>
  <c r="BI148"/>
  <c r="BH148"/>
  <c r="BG148"/>
  <c r="BF148"/>
  <c r="AA148"/>
  <c r="AA147"/>
  <c r="Y148"/>
  <c r="Y147"/>
  <c r="W148"/>
  <c r="W147"/>
  <c r="BK148"/>
  <c r="BK147"/>
  <c r="N147"/>
  <c r="N148"/>
  <c r="BE148"/>
  <c r="N92"/>
  <c r="BI145"/>
  <c r="BH145"/>
  <c r="BG145"/>
  <c r="BF145"/>
  <c r="AA145"/>
  <c r="AA144"/>
  <c r="Y145"/>
  <c r="Y144"/>
  <c r="W145"/>
  <c r="W144"/>
  <c r="BK145"/>
  <c r="BK144"/>
  <c r="N144"/>
  <c r="N145"/>
  <c r="BE145"/>
  <c r="N91"/>
  <c r="BI142"/>
  <c r="BH142"/>
  <c r="BG142"/>
  <c r="BF142"/>
  <c r="AA142"/>
  <c r="Y142"/>
  <c r="W142"/>
  <c r="BK142"/>
  <c r="N142"/>
  <c r="BE142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7"/>
  <c r="BH137"/>
  <c r="BG137"/>
  <c r="BF137"/>
  <c r="AA137"/>
  <c r="Y137"/>
  <c r="W137"/>
  <c r="BK137"/>
  <c r="N137"/>
  <c r="BE137"/>
  <c r="BI135"/>
  <c r="BH135"/>
  <c r="BG135"/>
  <c r="BF135"/>
  <c r="AA135"/>
  <c r="Y135"/>
  <c r="W135"/>
  <c r="BK135"/>
  <c r="N135"/>
  <c r="BE135"/>
  <c r="BI133"/>
  <c r="BH133"/>
  <c r="BG133"/>
  <c r="BF133"/>
  <c r="AA133"/>
  <c r="Y133"/>
  <c r="W133"/>
  <c r="BK133"/>
  <c r="N133"/>
  <c r="BE133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7"/>
  <c r="BH127"/>
  <c r="BG127"/>
  <c r="BF127"/>
  <c r="AA127"/>
  <c r="Y127"/>
  <c r="W127"/>
  <c r="BK127"/>
  <c r="N127"/>
  <c r="BE127"/>
  <c r="BI125"/>
  <c r="BH125"/>
  <c r="BG125"/>
  <c r="BF125"/>
  <c r="AA125"/>
  <c r="AA124"/>
  <c r="AA123"/>
  <c r="AA122"/>
  <c r="Y125"/>
  <c r="Y124"/>
  <c r="Y123"/>
  <c r="Y122"/>
  <c r="W125"/>
  <c r="W124"/>
  <c r="W123"/>
  <c r="W122"/>
  <c i="1" r="AU88"/>
  <c i="2" r="BK125"/>
  <c r="BK124"/>
  <c r="N124"/>
  <c r="BK123"/>
  <c r="N123"/>
  <c r="BK122"/>
  <c r="N122"/>
  <c r="N88"/>
  <c r="N125"/>
  <c r="BE125"/>
  <c r="N90"/>
  <c r="N89"/>
  <c r="M118"/>
  <c r="F118"/>
  <c r="F116"/>
  <c r="F11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6"/>
  <c i="1" r="BD88"/>
  <c i="2" r="BH98"/>
  <c r="H35"/>
  <c i="1" r="BC88"/>
  <c i="2" r="BG98"/>
  <c r="H34"/>
  <c i="1" r="BB88"/>
  <c i="2" r="BF98"/>
  <c r="M33"/>
  <c i="1" r="AW88"/>
  <c i="2" r="H33"/>
  <c i="1" r="BA88"/>
  <c i="2" r="N98"/>
  <c r="N97"/>
  <c r="L105"/>
  <c r="BE98"/>
  <c r="M32"/>
  <c i="1" r="AV88"/>
  <c i="2" r="H32"/>
  <c i="1" r="AZ88"/>
  <c i="2" r="M28"/>
  <c i="1" r="AS88"/>
  <c i="2" r="M27"/>
  <c r="M83"/>
  <c r="F83"/>
  <c r="F81"/>
  <c r="F79"/>
  <c r="M30"/>
  <c i="1" r="AG88"/>
  <c i="2" r="L38"/>
  <c r="O21"/>
  <c r="E21"/>
  <c r="M119"/>
  <c r="M84"/>
  <c r="O20"/>
  <c r="O15"/>
  <c r="E15"/>
  <c r="F119"/>
  <c r="F84"/>
  <c r="O14"/>
  <c r="O9"/>
  <c r="M116"/>
  <c r="M81"/>
  <c r="F6"/>
  <c r="F113"/>
  <c r="F78"/>
  <c i="1" r="CK96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H93"/>
  <c r="CG93"/>
  <c r="CF93"/>
  <c r="BZ93"/>
  <c r="CE93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6"/>
  <c r="CD96"/>
  <c r="AV96"/>
  <c r="BY96"/>
  <c r="AN96"/>
  <c r="AG95"/>
  <c r="CD95"/>
  <c r="AV95"/>
  <c r="BY95"/>
  <c r="AN95"/>
  <c r="AG94"/>
  <c r="CD94"/>
  <c r="AV94"/>
  <c r="BY94"/>
  <c r="AN94"/>
  <c r="AG93"/>
  <c r="AG92"/>
  <c r="AK27"/>
  <c r="AG98"/>
  <c r="CD93"/>
  <c r="W31"/>
  <c r="AV93"/>
  <c r="BY93"/>
  <c r="AK31"/>
  <c r="AN93"/>
  <c r="AN92"/>
  <c r="AT90"/>
  <c r="AN90"/>
  <c r="AT89"/>
  <c r="AN89"/>
  <c r="AT88"/>
  <c r="AN88"/>
  <c r="AN87"/>
  <c r="AN9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<sst xmlns="http://schemas.openxmlformats.org/spreadsheetml/2006/main">
  <si>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</si>
  <si>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</si>
  <si>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</si>
  <si>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</si>
  <si>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</si>
  <si>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</si>
  <si>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</si>
  <si>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</si>
  <si>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</si>
  <si>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</si>
  <si>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</si>
  <si>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</si>
  <si>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</si>
  <si>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</si>
  <si>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</si>
  <si>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</si>
  <si>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</si>
  <si>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16018/1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</si>
  <si>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</si>
  <si>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</si>
  <si>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CYKLOTRASA A50/500, ÚSEK KLÁNOVICE - KOLODĚJE</t>
  </si>
  <si>
    <t>JKSO:</t>
  </si>
  <si>
    <t>CC-CZ:</t>
  </si>
  <si>
    <t>Místo:</t>
  </si>
  <si>
    <t>Praha</t>
  </si>
  <si>
    <t>Datum:</t>
  </si>
  <si>
    <t>10. 4. 2018</t>
  </si>
  <si>
    <t>Objednatel:</t>
  </si>
  <si>
    <t>IČ:</t>
  </si>
  <si>
    <t>TSK Praha, a.s.</t>
  </si>
  <si>
    <t>DIČ:</t>
  </si>
  <si>
    <t>Zhotovitel:</t>
  </si>
  <si>
    <t>Vyplň údaj</t>
  </si>
  <si>
    <t>Projektant:</t>
  </si>
  <si>
    <t>AVS Projekt,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</si>
  <si>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</si>
  <si>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</si>
  <si>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</si>
  <si>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</si>
  <si>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</si>
  <si>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</si>
  <si>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</si>
  <si>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</si>
  <si>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</si>
  <si>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</si>
  <si>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</si>
  <si>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</si>
  <si>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</si>
  <si>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</si>
  <si>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</si>
  <si>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</si>
  <si>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</si>
  <si>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</si>
  <si>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</si>
  <si>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</si>
  <si>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</si>
  <si>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</si>
  <si>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</si>
  <si>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</si>
  <si>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</si>
  <si>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</si>
  <si>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</si>
  <si>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</si>
  <si>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</si>
  <si>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</si>
  <si>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</si>
  <si>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</si>
  <si>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</si>
  <si>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</si>
  <si>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</si>
  <si>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</si>
  <si>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</si>
  <si>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</si>
  <si>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</si>
  <si>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</si>
  <si>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</si>
  <si>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</si>
  <si>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</si>
  <si>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</si>
  <si>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</si>
  <si>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</si>
  <si>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{a91d4c69-8486-4aa3-b8d1-4027608b4e08}</t>
  </si>
  <si>
    <t>{00000000-0000-0000-0000-000000000000}</t>
  </si>
  <si>
    <t>/</t>
  </si>
  <si>
    <t>01</t>
  </si>
  <si>
    <t>Stezka</t>
  </si>
  <si>
    <t>1</t>
  </si>
  <si>
    <t>{e1cdded0-8bc0-4cc0-91a2-c01eb163906b}</t>
  </si>
  <si>
    <t>02</t>
  </si>
  <si>
    <t xml:space="preserve">Ostatní </t>
  </si>
  <si>
    <t>{46507de1-66ae-4922-9d8d-9620e99feea5}</t>
  </si>
  <si>
    <t>03</t>
  </si>
  <si>
    <t>Sadovnické a krajinářské úpravy</t>
  </si>
  <si>
    <t>{a0be407a-dc46-43be-9ada-e78fbcdebcf3}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</si>
  <si>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</si>
  <si>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</si>
  <si>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</si>
  <si>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</si>
  <si>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</si>
  <si>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</si>
  <si>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</si>
  <si>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</si>
  <si>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</si>
  <si>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</si>
  <si>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</si>
  <si>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</si>
  <si>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</si>
  <si>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</si>
  <si>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</si>
  <si>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</si>
  <si>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</si>
  <si>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Stezka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</si>
  <si>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</si>
  <si>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</si>
  <si>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</si>
  <si>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</si>
  <si>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</si>
  <si>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</si>
  <si>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</si>
  <si>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</si>
  <si>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</si>
  <si>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</si>
  <si>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</si>
  <si>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</si>
  <si>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</si>
  <si>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</si>
  <si>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</si>
  <si>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</si>
  <si>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</si>
  <si>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</si>
  <si>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</si>
  <si>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</si>
  <si>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</si>
  <si>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</si>
  <si>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</si>
  <si>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</si>
  <si>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</si>
  <si>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</si>
  <si>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</si>
  <si>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</si>
  <si>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</si>
  <si>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</si>
  <si>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</si>
  <si>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</si>
  <si>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</si>
  <si>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</si>
  <si>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</si>
  <si>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</si>
  <si>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</si>
  <si>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</si>
  <si>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113107124</t>
  </si>
  <si>
    <t xml:space="preserve">Odstranění podkladu po etapách  pl do 50 m2 z kameniva drceného tl 400 mm</t>
  </si>
  <si>
    <t>m2</t>
  </si>
  <si>
    <t>4</t>
  </si>
  <si>
    <t>548698969</t>
  </si>
  <si>
    <t>765*4,3+2*6</t>
  </si>
  <si>
    <t>VV</t>
  </si>
  <si>
    <t>1211120xx</t>
  </si>
  <si>
    <t>Sejmutí drnu a ornice pro zelené plochy za obrubami vč. odvozu a likvidace</t>
  </si>
  <si>
    <t>m3</t>
  </si>
  <si>
    <t>-1337025342</t>
  </si>
  <si>
    <t>765*4*0,15</t>
  </si>
  <si>
    <t>39</t>
  </si>
  <si>
    <t>122201102</t>
  </si>
  <si>
    <t>Odkopávky a prokopávky nezapažené v hornině tř. 3 objem do 1000 m3</t>
  </si>
  <si>
    <t>-1672944133</t>
  </si>
  <si>
    <t>40</t>
  </si>
  <si>
    <t>122201109</t>
  </si>
  <si>
    <t>Příplatek za lepivost u odkopávek v hornině tř. 1 až 3</t>
  </si>
  <si>
    <t>-1803700275</t>
  </si>
  <si>
    <t>5</t>
  </si>
  <si>
    <t>132201101</t>
  </si>
  <si>
    <t>Hloubení rýh š do 600 mm v hornině tř. 3 objemu do 100 m3</t>
  </si>
  <si>
    <t>-488371421</t>
  </si>
  <si>
    <t>765*0,4*0,5</t>
  </si>
  <si>
    <t>6</t>
  </si>
  <si>
    <t>162701105</t>
  </si>
  <si>
    <t>Vodorovné přemístění do 10000 m výkopku/sypaniny z horniny tř. 1 až 4</t>
  </si>
  <si>
    <t>248987042</t>
  </si>
  <si>
    <t>153+990,45</t>
  </si>
  <si>
    <t>7</t>
  </si>
  <si>
    <t>162701109</t>
  </si>
  <si>
    <t>Příplatek k vodorovnému přemístění výkopku/sypaniny z horniny tř. 1 až 4 ZKD 1000 m přes 10000 m(20km)</t>
  </si>
  <si>
    <t>-1020702591</t>
  </si>
  <si>
    <t>8</t>
  </si>
  <si>
    <t>174101101</t>
  </si>
  <si>
    <t>Zásyp jam, šachet rýh nebo kolem objektů sypaninou se zhutněním</t>
  </si>
  <si>
    <t>-917376984</t>
  </si>
  <si>
    <t>153</t>
  </si>
  <si>
    <t>9</t>
  </si>
  <si>
    <t>M</t>
  </si>
  <si>
    <t>583373030</t>
  </si>
  <si>
    <t>štěrkopísek frakce 0-8</t>
  </si>
  <si>
    <t>t</t>
  </si>
  <si>
    <t>-325932404</t>
  </si>
  <si>
    <t>10</t>
  </si>
  <si>
    <t>181102302</t>
  </si>
  <si>
    <t>Úprava pláně v zářezech se zhutněním</t>
  </si>
  <si>
    <t>-1354128360</t>
  </si>
  <si>
    <t>765*4.3+2*6</t>
  </si>
  <si>
    <t>11</t>
  </si>
  <si>
    <t>R 550</t>
  </si>
  <si>
    <t>Rekultivace územní rezervy pro pohyb osob na zvířatech</t>
  </si>
  <si>
    <t>789590915</t>
  </si>
  <si>
    <t>765*3</t>
  </si>
  <si>
    <t>12</t>
  </si>
  <si>
    <t>212752213</t>
  </si>
  <si>
    <t>Trativod z drenážních trubek plastových flexibilních D do 160 mm včetně lože otevřený výkop</t>
  </si>
  <si>
    <t>m</t>
  </si>
  <si>
    <t>2075802093</t>
  </si>
  <si>
    <t>765</t>
  </si>
  <si>
    <t>13</t>
  </si>
  <si>
    <t>564851111</t>
  </si>
  <si>
    <t>Podklad ze štěrkodrtě ŠD tl 150 mm</t>
  </si>
  <si>
    <t>1850433883</t>
  </si>
  <si>
    <t>765*3,4+2*6</t>
  </si>
  <si>
    <t>14</t>
  </si>
  <si>
    <t>564871116</t>
  </si>
  <si>
    <t>Podklad ze štěrkodrtě ŠD tl. 300 mm</t>
  </si>
  <si>
    <t>-813479529</t>
  </si>
  <si>
    <t>567120109</t>
  </si>
  <si>
    <t>Podklad ze směsi stmelené cementem SC C 1,5/2,0 (SC II) tl 100 mm</t>
  </si>
  <si>
    <t>-2011561029</t>
  </si>
  <si>
    <t>765*3+2*6</t>
  </si>
  <si>
    <t>16</t>
  </si>
  <si>
    <t>573191111</t>
  </si>
  <si>
    <t>Postřik infiltrační kationaktivní emulzí v množství 1 kg/m2</t>
  </si>
  <si>
    <t>-2121220448</t>
  </si>
  <si>
    <t>17</t>
  </si>
  <si>
    <t>573211106</t>
  </si>
  <si>
    <t>Postřik živičný spojovací z asfaltu v množství 0,20 kg/m2</t>
  </si>
  <si>
    <t>-1910161498</t>
  </si>
  <si>
    <t>18</t>
  </si>
  <si>
    <t>577134131</t>
  </si>
  <si>
    <t>Asfaltový beton vrstva obrusná ACO 11 (ABS) tř. I tl 40 mm š do 3 m z modifikovaného asfaltu</t>
  </si>
  <si>
    <t>-1764695193</t>
  </si>
  <si>
    <t>19</t>
  </si>
  <si>
    <t>577155132</t>
  </si>
  <si>
    <t>Asfaltový beton vrstva ložní ACL 16 (ABH) tl 60 mm š do 3 m z modifikovaného asfaltu</t>
  </si>
  <si>
    <t>1733097021</t>
  </si>
  <si>
    <t>20</t>
  </si>
  <si>
    <t>914111111</t>
  </si>
  <si>
    <t>Montáž svislé dopravní značky do velikosti 1 m2 objímkami na sloupek nebo konzolu</t>
  </si>
  <si>
    <t>kus</t>
  </si>
  <si>
    <t>2027844229</t>
  </si>
  <si>
    <t>404455190</t>
  </si>
  <si>
    <t xml:space="preserve">značka dopravní svislá retroreflexní fólie tř. 1, FeZn-Al rám.  </t>
  </si>
  <si>
    <t>-483124729</t>
  </si>
  <si>
    <t>22</t>
  </si>
  <si>
    <t>914511112</t>
  </si>
  <si>
    <t>Montáž sloupku dopravních značek délky do 3,5 m s betonovým základem a patkou</t>
  </si>
  <si>
    <t>473268800</t>
  </si>
  <si>
    <t>23</t>
  </si>
  <si>
    <t>404452350</t>
  </si>
  <si>
    <t>sloupek Al 60 - 350</t>
  </si>
  <si>
    <t>250019052</t>
  </si>
  <si>
    <t>24</t>
  </si>
  <si>
    <t>404452400</t>
  </si>
  <si>
    <t>patka hliníková HP 60</t>
  </si>
  <si>
    <t>2000767566</t>
  </si>
  <si>
    <t>25</t>
  </si>
  <si>
    <t>404452530</t>
  </si>
  <si>
    <t>víčko plastové na sloupek 60</t>
  </si>
  <si>
    <t>-1790996555</t>
  </si>
  <si>
    <t>26</t>
  </si>
  <si>
    <t>404452560</t>
  </si>
  <si>
    <t>upínací svorka na sloupek US 60</t>
  </si>
  <si>
    <t>854137651</t>
  </si>
  <si>
    <t>27</t>
  </si>
  <si>
    <t>916131213</t>
  </si>
  <si>
    <t>Osazení silničního obrubníku betonového stojatého s boční opěrou do lože z betonu prostého</t>
  </si>
  <si>
    <t>-249917594</t>
  </si>
  <si>
    <t>765*2</t>
  </si>
  <si>
    <t>28</t>
  </si>
  <si>
    <t>592174600</t>
  </si>
  <si>
    <t>obrubník betonový chodníkový ABO 2-15 100x15x25 cm</t>
  </si>
  <si>
    <t>-1392848307</t>
  </si>
  <si>
    <t>1530*1,05</t>
  </si>
  <si>
    <t>38</t>
  </si>
  <si>
    <t>938902113</t>
  </si>
  <si>
    <t>Čištění příkopů komunikací příkopovým rypadlem objem nánosu do 0,5 m3/m</t>
  </si>
  <si>
    <t>-1823248098</t>
  </si>
  <si>
    <t>41</t>
  </si>
  <si>
    <t>R 350</t>
  </si>
  <si>
    <t>Úprava ploch kolem hydrantů</t>
  </si>
  <si>
    <t>550056359</t>
  </si>
  <si>
    <t>29</t>
  </si>
  <si>
    <t>997211521</t>
  </si>
  <si>
    <t>Vodorovná doprava vybouraných hmot po suchu na vzdálenost do 1 km</t>
  </si>
  <si>
    <t>459580555</t>
  </si>
  <si>
    <t>3301,5*0,35*2+2286,9</t>
  </si>
  <si>
    <t>30</t>
  </si>
  <si>
    <t>997211529</t>
  </si>
  <si>
    <t>Příplatek ZKD 29 km u vodorovné dopravy vybouraných hmot</t>
  </si>
  <si>
    <t>-822876324</t>
  </si>
  <si>
    <t>31</t>
  </si>
  <si>
    <t>997211612</t>
  </si>
  <si>
    <t>Nakládání vybouraných hmot na dopravní prostředky pro vodorovnou dopravu</t>
  </si>
  <si>
    <t>1757169926</t>
  </si>
  <si>
    <t>32</t>
  </si>
  <si>
    <t>997221825</t>
  </si>
  <si>
    <t>Poplatek za uložení na skládce (skládkovné) stavebního odpadu železobetonového kód odpadu 170 101</t>
  </si>
  <si>
    <t>-561734328</t>
  </si>
  <si>
    <t>33</t>
  </si>
  <si>
    <t>R 205</t>
  </si>
  <si>
    <t>Poplatek za uložení odpadu kameniva na skládce (skládkovné)</t>
  </si>
  <si>
    <t>1787069530</t>
  </si>
  <si>
    <t>3301,5*0,35*2</t>
  </si>
  <si>
    <t>34</t>
  </si>
  <si>
    <t>9972218xx</t>
  </si>
  <si>
    <t>Poplatek za uložení na skládce zeminy</t>
  </si>
  <si>
    <t>916630980</t>
  </si>
  <si>
    <t>2286,9</t>
  </si>
  <si>
    <t>35</t>
  </si>
  <si>
    <t>R150</t>
  </si>
  <si>
    <t>Poplatek za uožení nebezpečného odpadu</t>
  </si>
  <si>
    <t>-1721809850</t>
  </si>
  <si>
    <t>36</t>
  </si>
  <si>
    <t>998223011</t>
  </si>
  <si>
    <t>Přesun hmot pro pozemní komunikace s krytem dlážděným</t>
  </si>
  <si>
    <t>-1207775875</t>
  </si>
  <si>
    <t>37</t>
  </si>
  <si>
    <t>998225111</t>
  </si>
  <si>
    <t>Přesun hmot pro pozemní komunikace s krytem z kamene, monolitickým betonovým nebo živičným</t>
  </si>
  <si>
    <t>197452568</t>
  </si>
  <si>
    <t>VP - Vícepráce</t>
  </si>
  <si>
    <t>PN</t>
  </si>
  <si>
    <t xml:space="preserve">02 - Ostatní 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</si>
  <si>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</si>
  <si>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</si>
  <si>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</si>
  <si>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</si>
  <si>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</si>
  <si>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</si>
  <si>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030001000</t>
  </si>
  <si>
    <t>…</t>
  </si>
  <si>
    <t>1024</t>
  </si>
  <si>
    <t>845369554</t>
  </si>
  <si>
    <t>R 201</t>
  </si>
  <si>
    <t>Čištění komunikací a ozidel během výstavby</t>
  </si>
  <si>
    <t>567308163</t>
  </si>
  <si>
    <t>3</t>
  </si>
  <si>
    <t>043002000</t>
  </si>
  <si>
    <t>Zkoušky a ostatní měření</t>
  </si>
  <si>
    <t>-936170726</t>
  </si>
  <si>
    <t>060001000</t>
  </si>
  <si>
    <t>-310346442</t>
  </si>
  <si>
    <t>070001000</t>
  </si>
  <si>
    <t>408739627</t>
  </si>
  <si>
    <t>R-007</t>
  </si>
  <si>
    <t>Sondy</t>
  </si>
  <si>
    <t>ks</t>
  </si>
  <si>
    <t>-491871959</t>
  </si>
  <si>
    <t>R-008</t>
  </si>
  <si>
    <t>Náklady na DIO</t>
  </si>
  <si>
    <t>-613950888</t>
  </si>
  <si>
    <t>R-009</t>
  </si>
  <si>
    <t>Náklady na DSPS</t>
  </si>
  <si>
    <t>-917548191</t>
  </si>
  <si>
    <t>R-011</t>
  </si>
  <si>
    <t>Zaměření skutečného provedení</t>
  </si>
  <si>
    <t>kpl</t>
  </si>
  <si>
    <t>1533299997</t>
  </si>
  <si>
    <t>Kontrola funkčnosti podzemních požárních hydrantů</t>
  </si>
  <si>
    <t>-2117641771</t>
  </si>
  <si>
    <t>R-012</t>
  </si>
  <si>
    <t>Vytyčení všech IS</t>
  </si>
  <si>
    <t>1240925020</t>
  </si>
  <si>
    <t>03 - Sadovnické a krajinářské úpravy</t>
  </si>
  <si>
    <t>Ing. Monika Součková</t>
  </si>
  <si>
    <t>D1 - A02 – Sadovnické a krajinářské úpravy</t>
  </si>
  <si>
    <t>183101221</t>
  </si>
  <si>
    <t>Hloubení jamek pro vysazování rostlin v zemině tř. 1-4 s výměnou půdy na 50% v rovině nebo ve svahu do 1:5 do objemu přes 0,4 do 1,00 m3</t>
  </si>
  <si>
    <t>183101113</t>
  </si>
  <si>
    <t xml:space="preserve">Hloubení jamek pro vysazování rostlin v zemině tř. 1-4 bez výměny půdy  v rovině nebo ve svahu do 1:5 do objemu přes 0,02 do 0,05 m3</t>
  </si>
  <si>
    <t>184102187</t>
  </si>
  <si>
    <t>Výsadba dřeviny s balem o D přes 600 do 800 mm do jamky se zalitím v rovině a svahu do 1:5</t>
  </si>
  <si>
    <t>184102211</t>
  </si>
  <si>
    <t>Výsadba keře bez balu do předem vyhloubené jamky se zalitím v rovině a svahu do 1:5, výšky do 1m</t>
  </si>
  <si>
    <t>184215133</t>
  </si>
  <si>
    <t>Ukotvení dřevin třemi kůly přes 2 do 3m</t>
  </si>
  <si>
    <t>184215412</t>
  </si>
  <si>
    <t>Zhotovení závlahové mísy u solitérních dřevin v rovině a svahu do 1:5 o D mísy přes 0,5 do 1m</t>
  </si>
  <si>
    <t>184501141</t>
  </si>
  <si>
    <t>zhotovení obalu kmene z rákosové rohože v rovině a svahu do 1:5</t>
  </si>
  <si>
    <t>184911421</t>
  </si>
  <si>
    <t>Mulčování vysazených rostlin mulčovací kůrou, tl. Do 100 mm, v rovině a svahu do 1:5</t>
  </si>
  <si>
    <t>185802114</t>
  </si>
  <si>
    <t>Hnojení půdy nebo trávníku v rovině nebo ve svahu do 1:5 umělým hnojivem s rozdělením k jednotlivým rostlinám</t>
  </si>
  <si>
    <t>185804311</t>
  </si>
  <si>
    <t>Zalití rostlin vodou – plochy záhonů jednotlivě do 20 m2</t>
  </si>
  <si>
    <t>111111411</t>
  </si>
  <si>
    <t>odstranění stařiny ze souvislé plochy do 100 m2 v rovině nebo ve svahu do 1:5</t>
  </si>
  <si>
    <t>181111111</t>
  </si>
  <si>
    <t xml:space="preserve">Plošná úprava terénu v zemině 1-4 s urovnáním povrchu bez doplnění ornice souvislé plochy do 500 m2 při nerovnostech terénu přes +-100 do +-150 mm </t>
  </si>
  <si>
    <t>-1566890707</t>
  </si>
  <si>
    <t>181451121</t>
  </si>
  <si>
    <t xml:space="preserve">založení trávníku  na půdě předem připravené – plochy přes 1000 m2, parkového, v rovině nebo ve svahu do 1:5, včetně utažení</t>
  </si>
  <si>
    <t>184851412</t>
  </si>
  <si>
    <t>zpětný řez keřů po výsadbě – netrnitých, přes 0,5 – 1 m výšky</t>
  </si>
  <si>
    <t>184851421</t>
  </si>
  <si>
    <t xml:space="preserve">zpětný řez keřů po výsadbě – trnitých, do 0,5  m výšky</t>
  </si>
  <si>
    <t>184851422</t>
  </si>
  <si>
    <t>zpětný řez keřů po výsadbě – trnitých, přes 0,5 – 1 m výšky</t>
  </si>
  <si>
    <t>184807111</t>
  </si>
  <si>
    <t>Ochrana kmene bedněním před poškozením při stavebním provozu – zřízení</t>
  </si>
  <si>
    <t>-1203130943</t>
  </si>
  <si>
    <t>184807112</t>
  </si>
  <si>
    <t>Ochrana kmene bedněním před poškozením při stavebním provozu –odstranění</t>
  </si>
  <si>
    <t>-1115473745</t>
  </si>
  <si>
    <t>112151511</t>
  </si>
  <si>
    <t>Řez a průklest stromů pomocí mobilní plošiny – výšky stromu do 10m</t>
  </si>
  <si>
    <t>184813133</t>
  </si>
  <si>
    <t>chrana dřevin před okusem zvěří chemicky, nátěrem, v rovině nebo ve svahu do 1:5, listnatých do výšky 70cm</t>
  </si>
  <si>
    <t>S1</t>
  </si>
  <si>
    <t>Tilia cordata – lípa srdčitá</t>
  </si>
  <si>
    <t>S2</t>
  </si>
  <si>
    <t>Acer campestre – javor babyka</t>
  </si>
  <si>
    <t>S3</t>
  </si>
  <si>
    <t>Sorbus torminalis – jeřáb břek</t>
  </si>
  <si>
    <t>S4</t>
  </si>
  <si>
    <t>Populus tremula – topol osika</t>
  </si>
  <si>
    <t>42</t>
  </si>
  <si>
    <t>S5</t>
  </si>
  <si>
    <t>Quercus robur – dub letní, křemelák</t>
  </si>
  <si>
    <t>44</t>
  </si>
  <si>
    <t>S6</t>
  </si>
  <si>
    <t>Betula pendula – bříza bělokorá</t>
  </si>
  <si>
    <t>46</t>
  </si>
  <si>
    <t>Keře –</t>
  </si>
  <si>
    <t>Prostokořenné – včetně dopravy</t>
  </si>
  <si>
    <t>48</t>
  </si>
  <si>
    <t>K1</t>
  </si>
  <si>
    <t>Viburnum lantana – kalina obecná 60-100 1+2 2xP</t>
  </si>
  <si>
    <t>50</t>
  </si>
  <si>
    <t>K2</t>
  </si>
  <si>
    <t>Philadelphus coronarius – pustoryl věncový 70-90 1+2</t>
  </si>
  <si>
    <t>52</t>
  </si>
  <si>
    <t>K3</t>
  </si>
  <si>
    <t>Euonymus europaeus – brslen evropský 60-80 3-4 výhony</t>
  </si>
  <si>
    <t>54</t>
  </si>
  <si>
    <t>K4</t>
  </si>
  <si>
    <t>Crataegus monogyna – hloh jenosemenný 100+ 1+2 2xP</t>
  </si>
  <si>
    <t>56</t>
  </si>
  <si>
    <t>K5</t>
  </si>
  <si>
    <t>Sambucus nigra – bez černý 60-100 3-4</t>
  </si>
  <si>
    <t>58</t>
  </si>
  <si>
    <t>K6</t>
  </si>
  <si>
    <t>Corylus avellana – líska obecná 70-90 1+2</t>
  </si>
  <si>
    <t>60</t>
  </si>
  <si>
    <t>K7</t>
  </si>
  <si>
    <t>Ribes uva-crispa – meruzalka srstka</t>
  </si>
  <si>
    <t>62</t>
  </si>
  <si>
    <t>K8</t>
  </si>
  <si>
    <t xml:space="preserve">Lonicera xylosteum – zimolez obecný 60-100  1+1</t>
  </si>
  <si>
    <t>64</t>
  </si>
  <si>
    <t>K9</t>
  </si>
  <si>
    <t xml:space="preserve">Ligustrum vulgare – ptačí zob  60-100 3 – 4 výhony</t>
  </si>
  <si>
    <t>66</t>
  </si>
  <si>
    <t>Pol1</t>
  </si>
  <si>
    <t>zahradnický substrát pro stromy</t>
  </si>
  <si>
    <t>68</t>
  </si>
  <si>
    <t>Pol2</t>
  </si>
  <si>
    <t>kůl nad 250 cm se špicí, D 8cm, impregnovaný + příčky (3 řady) + úvazky – komplet 3 ks kůlů strom</t>
  </si>
  <si>
    <t>70</t>
  </si>
  <si>
    <t>Pol3</t>
  </si>
  <si>
    <t>chránička kmene – rákosová rohož do výšky 200 cm – strom</t>
  </si>
  <si>
    <t>72</t>
  </si>
  <si>
    <t>Pol4</t>
  </si>
  <si>
    <t>mulčovací kůra – stromy + keře</t>
  </si>
  <si>
    <t>74</t>
  </si>
  <si>
    <t>Pol5</t>
  </si>
  <si>
    <t>průmyslové tabletové hnojivo – 5ks strom, 2 ks keř</t>
  </si>
  <si>
    <t>76</t>
  </si>
  <si>
    <t>Pol6</t>
  </si>
  <si>
    <t>Hydrogel – krystalky 800 g/strom, 100 g /keř</t>
  </si>
  <si>
    <t>kg</t>
  </si>
  <si>
    <t>78</t>
  </si>
  <si>
    <t>Pol7</t>
  </si>
  <si>
    <t xml:space="preserve">repelentní přípravek  proti okusu zvěří – nátěr</t>
  </si>
  <si>
    <t>80</t>
  </si>
  <si>
    <t>Pol8</t>
  </si>
  <si>
    <t>travní semeno 25-35 g/m2, směs pro extenzivní trávníky</t>
  </si>
  <si>
    <t>82</t>
  </si>
  <si>
    <t>18301212</t>
  </si>
  <si>
    <t>Hloubení jamek pro vysazování rostlin v zemině tř. 1-4 s výměnou půdy na 50% v rovině nebo ve svahu do 1:5 do objemu přes 0,02 do 0,05 m3</t>
  </si>
  <si>
    <t>84</t>
  </si>
  <si>
    <t>86</t>
  </si>
  <si>
    <t>88</t>
  </si>
  <si>
    <t>90</t>
  </si>
  <si>
    <t>92</t>
  </si>
  <si>
    <t>94</t>
  </si>
  <si>
    <t>96</t>
  </si>
  <si>
    <t>98</t>
  </si>
  <si>
    <t>K10</t>
  </si>
  <si>
    <t>100</t>
  </si>
  <si>
    <t>K11</t>
  </si>
  <si>
    <t>102</t>
  </si>
  <si>
    <t>K12</t>
  </si>
  <si>
    <t xml:space="preserve">Ligustrum vulgare´Atrovirens´ – ptačí zob  60-100 3 – 4 výhony</t>
  </si>
  <si>
    <t>104</t>
  </si>
  <si>
    <t>K13</t>
  </si>
  <si>
    <t>106</t>
  </si>
  <si>
    <t>K14</t>
  </si>
  <si>
    <t xml:space="preserve">Symphoricarpos albus – pámelník bílý     ko 40-60</t>
  </si>
  <si>
    <t>108</t>
  </si>
  <si>
    <t>K15</t>
  </si>
  <si>
    <t xml:space="preserve">Spiraea x cinerea – tavolník popelavý –  ko  40-60</t>
  </si>
  <si>
    <t>110</t>
  </si>
  <si>
    <t>K16</t>
  </si>
  <si>
    <t xml:space="preserve">Spiraea x bumalda ´Anthony Waterer´- tavolník Bumaldův  ko 30-40</t>
  </si>
  <si>
    <t>112</t>
  </si>
  <si>
    <t>Pol9</t>
  </si>
  <si>
    <t>zahradnický substrát pro keře</t>
  </si>
  <si>
    <t>114</t>
  </si>
  <si>
    <t>Pol10</t>
  </si>
  <si>
    <t xml:space="preserve">mulčovací kůra –  keře</t>
  </si>
  <si>
    <t>116</t>
  </si>
  <si>
    <t>Pol11</t>
  </si>
  <si>
    <t xml:space="preserve">průmyslové tabletové hnojivo –  2 ks keř</t>
  </si>
  <si>
    <t>118</t>
  </si>
  <si>
    <t>Pol12</t>
  </si>
  <si>
    <t xml:space="preserve">Hydrogel – krystalky  100 g /keř</t>
  </si>
  <si>
    <t>120</t>
  </si>
  <si>
    <t>122</t>
  </si>
  <si>
    <t>998231311</t>
  </si>
  <si>
    <t>Přesun hmot pro sadovnické a krajinářské úpravy vodorovně do 5000 m</t>
  </si>
  <si>
    <t>1512040593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</si>
</sst>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2" fillId="2" borderId="0" xfId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ht="36.96" customHeight="1">
      <c r="B4" s="25"/>
      <c r="C4" s="26" t="s">
        <v>12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13</v>
      </c>
      <c r="BE4" s="29" t="s">
        <v>14</v>
      </c>
      <c r="BS4" s="21" t="s">
        <v>15</v>
      </c>
    </row>
    <row r="5" ht="14.4" customHeight="1">
      <c r="B5" s="25"/>
      <c r="C5" s="30"/>
      <c r="D5" s="31" t="s">
        <v>16</v>
      </c>
      <c r="E5" s="30"/>
      <c r="F5" s="30"/>
      <c r="G5" s="30"/>
      <c r="H5" s="30"/>
      <c r="I5" s="30"/>
      <c r="J5" s="30"/>
      <c r="K5" s="32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18</v>
      </c>
      <c r="BS5" s="21" t="s">
        <v>9</v>
      </c>
    </row>
    <row r="6" ht="36.96" customHeight="1">
      <c r="B6" s="25"/>
      <c r="C6" s="30"/>
      <c r="D6" s="34" t="s">
        <v>19</v>
      </c>
      <c r="E6" s="30"/>
      <c r="F6" s="30"/>
      <c r="G6" s="30"/>
      <c r="H6" s="30"/>
      <c r="I6" s="30"/>
      <c r="J6" s="30"/>
      <c r="K6" s="35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ht="14.4" customHeight="1">
      <c r="B7" s="25"/>
      <c r="C7" s="30"/>
      <c r="D7" s="37" t="s">
        <v>21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22</v>
      </c>
      <c r="AL7" s="30"/>
      <c r="AM7" s="30"/>
      <c r="AN7" s="32" t="s">
        <v>5</v>
      </c>
      <c r="AO7" s="30"/>
      <c r="AP7" s="30"/>
      <c r="AQ7" s="28"/>
      <c r="BE7" s="36"/>
      <c r="BS7" s="21" t="s">
        <v>9</v>
      </c>
    </row>
    <row r="8" ht="14.4" customHeight="1">
      <c r="B8" s="25"/>
      <c r="C8" s="30"/>
      <c r="D8" s="37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25</v>
      </c>
      <c r="AL8" s="30"/>
      <c r="AM8" s="30"/>
      <c r="AN8" s="38" t="s">
        <v>26</v>
      </c>
      <c r="AO8" s="30"/>
      <c r="AP8" s="30"/>
      <c r="AQ8" s="28"/>
      <c r="BE8" s="36"/>
      <c r="BS8" s="21" t="s">
        <v>9</v>
      </c>
    </row>
    <row r="9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36"/>
      <c r="BS9" s="21" t="s">
        <v>9</v>
      </c>
    </row>
    <row r="10" ht="14.4" customHeight="1">
      <c r="B10" s="25"/>
      <c r="C10" s="30"/>
      <c r="D10" s="37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28</v>
      </c>
      <c r="AL10" s="30"/>
      <c r="AM10" s="30"/>
      <c r="AN10" s="32" t="s">
        <v>5</v>
      </c>
      <c r="AO10" s="30"/>
      <c r="AP10" s="30"/>
      <c r="AQ10" s="28"/>
      <c r="BE10" s="36"/>
      <c r="BS10" s="21" t="s">
        <v>9</v>
      </c>
    </row>
    <row r="11" ht="18.48" customHeight="1">
      <c r="B11" s="25"/>
      <c r="C11" s="30"/>
      <c r="D11" s="30"/>
      <c r="E11" s="32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30</v>
      </c>
      <c r="AL11" s="30"/>
      <c r="AM11" s="30"/>
      <c r="AN11" s="32" t="s">
        <v>5</v>
      </c>
      <c r="AO11" s="30"/>
      <c r="AP11" s="30"/>
      <c r="AQ11" s="28"/>
      <c r="BE11" s="36"/>
      <c r="BS11" s="21" t="s">
        <v>9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ht="14.4" customHeight="1">
      <c r="B13" s="25"/>
      <c r="C13" s="30"/>
      <c r="D13" s="37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28</v>
      </c>
      <c r="AL13" s="30"/>
      <c r="AM13" s="30"/>
      <c r="AN13" s="39" t="s">
        <v>32</v>
      </c>
      <c r="AO13" s="30"/>
      <c r="AP13" s="30"/>
      <c r="AQ13" s="28"/>
      <c r="BE13" s="36"/>
      <c r="BS13" s="21" t="s">
        <v>9</v>
      </c>
    </row>
    <row r="14">
      <c r="B14" s="25"/>
      <c r="C14" s="30"/>
      <c r="D14" s="30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30"/>
      <c r="AM14" s="30"/>
      <c r="AN14" s="39" t="s">
        <v>32</v>
      </c>
      <c r="AO14" s="30"/>
      <c r="AP14" s="30"/>
      <c r="AQ14" s="28"/>
      <c r="BE14" s="36"/>
      <c r="BS14" s="21" t="s">
        <v>9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6</v>
      </c>
    </row>
    <row r="16" ht="14.4" customHeight="1">
      <c r="B16" s="25"/>
      <c r="C16" s="30"/>
      <c r="D16" s="37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28</v>
      </c>
      <c r="AL16" s="30"/>
      <c r="AM16" s="30"/>
      <c r="AN16" s="32" t="s">
        <v>5</v>
      </c>
      <c r="AO16" s="30"/>
      <c r="AP16" s="30"/>
      <c r="AQ16" s="28"/>
      <c r="BE16" s="36"/>
      <c r="BS16" s="21" t="s">
        <v>6</v>
      </c>
    </row>
    <row r="17" ht="18.48" customHeight="1">
      <c r="B17" s="25"/>
      <c r="C17" s="30"/>
      <c r="D17" s="30"/>
      <c r="E17" s="32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30</v>
      </c>
      <c r="AL17" s="30"/>
      <c r="AM17" s="30"/>
      <c r="AN17" s="32" t="s">
        <v>5</v>
      </c>
      <c r="AO17" s="30"/>
      <c r="AP17" s="30"/>
      <c r="AQ17" s="28"/>
      <c r="BE17" s="36"/>
      <c r="BS17" s="21" t="s">
        <v>35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9</v>
      </c>
    </row>
    <row r="19" ht="14.4" customHeight="1">
      <c r="B19" s="25"/>
      <c r="C19" s="30"/>
      <c r="D19" s="37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28</v>
      </c>
      <c r="AL19" s="30"/>
      <c r="AM19" s="30"/>
      <c r="AN19" s="32" t="s">
        <v>5</v>
      </c>
      <c r="AO19" s="30"/>
      <c r="AP19" s="30"/>
      <c r="AQ19" s="28"/>
      <c r="BE19" s="36"/>
      <c r="BS19" s="21" t="s">
        <v>9</v>
      </c>
    </row>
    <row r="20" ht="18.48" customHeight="1">
      <c r="B20" s="25"/>
      <c r="C20" s="30"/>
      <c r="D20" s="30"/>
      <c r="E20" s="32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30</v>
      </c>
      <c r="AL20" s="30"/>
      <c r="AM20" s="30"/>
      <c r="AN20" s="32" t="s">
        <v>5</v>
      </c>
      <c r="AO20" s="30"/>
      <c r="AP20" s="30"/>
      <c r="AQ20" s="28"/>
      <c r="BE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>
      <c r="B22" s="25"/>
      <c r="C22" s="30"/>
      <c r="D22" s="37" t="s">
        <v>38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ht="16.5" customHeight="1">
      <c r="B23" s="25"/>
      <c r="C23" s="30"/>
      <c r="D23" s="30"/>
      <c r="E23" s="41" t="s">
        <v>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E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ht="6.96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E25" s="36"/>
    </row>
    <row r="26" ht="14.4" customHeight="1">
      <c r="B26" s="25"/>
      <c r="C26" s="30"/>
      <c r="D26" s="43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ROUND(AG87,2)</f>
        <v>0</v>
      </c>
      <c r="AL26" s="30"/>
      <c r="AM26" s="30"/>
      <c r="AN26" s="30"/>
      <c r="AO26" s="30"/>
      <c r="AP26" s="30"/>
      <c r="AQ26" s="28"/>
      <c r="BE26" s="36"/>
    </row>
    <row r="27" ht="14.4" customHeight="1">
      <c r="B27" s="25"/>
      <c r="C27" s="30"/>
      <c r="D27" s="43" t="s">
        <v>40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4">
        <f>ROUND(AG92,2)</f>
        <v>0</v>
      </c>
      <c r="AL27" s="44"/>
      <c r="AM27" s="44"/>
      <c r="AN27" s="44"/>
      <c r="AO27" s="44"/>
      <c r="AP27" s="30"/>
      <c r="AQ27" s="28"/>
      <c r="BE27" s="36"/>
    </row>
    <row r="28" s="1" customFormat="1" ht="6.96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BE28" s="36"/>
    </row>
    <row r="29" s="1" customFormat="1" ht="25.92" customHeight="1">
      <c r="B29" s="45"/>
      <c r="C29" s="46"/>
      <c r="D29" s="48" t="s">
        <v>41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ROUND(AK26+AK27,2)</f>
        <v>0</v>
      </c>
      <c r="AL29" s="49"/>
      <c r="AM29" s="49"/>
      <c r="AN29" s="49"/>
      <c r="AO29" s="49"/>
      <c r="AP29" s="46"/>
      <c r="AQ29" s="47"/>
      <c r="BE29" s="36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BE30" s="36"/>
    </row>
    <row r="31" s="2" customFormat="1" ht="14.4" customHeight="1">
      <c r="B31" s="51"/>
      <c r="C31" s="52"/>
      <c r="D31" s="53" t="s">
        <v>42</v>
      </c>
      <c r="E31" s="52"/>
      <c r="F31" s="53" t="s">
        <v>43</v>
      </c>
      <c r="G31" s="52"/>
      <c r="H31" s="52"/>
      <c r="I31" s="52"/>
      <c r="J31" s="52"/>
      <c r="K31" s="52"/>
      <c r="L31" s="54">
        <v>0.20999999999999999</v>
      </c>
      <c r="M31" s="52"/>
      <c r="N31" s="52"/>
      <c r="O31" s="52"/>
      <c r="P31" s="52"/>
      <c r="Q31" s="52"/>
      <c r="R31" s="52"/>
      <c r="S31" s="52"/>
      <c r="T31" s="55" t="s">
        <v>44</v>
      </c>
      <c r="U31" s="52"/>
      <c r="V31" s="52"/>
      <c r="W31" s="56">
        <f>ROUND(AZ87+SUM(CD93:CD97),2)</f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6">
        <f>ROUND(AV87+SUM(BY93:BY97),2)</f>
        <v>0</v>
      </c>
      <c r="AL31" s="52"/>
      <c r="AM31" s="52"/>
      <c r="AN31" s="52"/>
      <c r="AO31" s="52"/>
      <c r="AP31" s="52"/>
      <c r="AQ31" s="57"/>
      <c r="BE31" s="36"/>
    </row>
    <row r="32" s="2" customFormat="1" ht="14.4" customHeight="1">
      <c r="B32" s="51"/>
      <c r="C32" s="52"/>
      <c r="D32" s="52"/>
      <c r="E32" s="52"/>
      <c r="F32" s="53" t="s">
        <v>45</v>
      </c>
      <c r="G32" s="52"/>
      <c r="H32" s="52"/>
      <c r="I32" s="52"/>
      <c r="J32" s="52"/>
      <c r="K32" s="52"/>
      <c r="L32" s="54">
        <v>0.14999999999999999</v>
      </c>
      <c r="M32" s="52"/>
      <c r="N32" s="52"/>
      <c r="O32" s="52"/>
      <c r="P32" s="52"/>
      <c r="Q32" s="52"/>
      <c r="R32" s="52"/>
      <c r="S32" s="52"/>
      <c r="T32" s="55" t="s">
        <v>44</v>
      </c>
      <c r="U32" s="52"/>
      <c r="V32" s="52"/>
      <c r="W32" s="56">
        <f>ROUND(BA87+SUM(CE93:CE97),2)</f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6">
        <f>ROUND(AW87+SUM(BZ93:BZ97),2)</f>
        <v>0</v>
      </c>
      <c r="AL32" s="52"/>
      <c r="AM32" s="52"/>
      <c r="AN32" s="52"/>
      <c r="AO32" s="52"/>
      <c r="AP32" s="52"/>
      <c r="AQ32" s="57"/>
      <c r="BE32" s="36"/>
    </row>
    <row r="33" hidden="1" s="2" customFormat="1" ht="14.4" customHeight="1">
      <c r="B33" s="51"/>
      <c r="C33" s="52"/>
      <c r="D33" s="52"/>
      <c r="E33" s="52"/>
      <c r="F33" s="53" t="s">
        <v>46</v>
      </c>
      <c r="G33" s="52"/>
      <c r="H33" s="52"/>
      <c r="I33" s="52"/>
      <c r="J33" s="52"/>
      <c r="K33" s="52"/>
      <c r="L33" s="54">
        <v>0.20999999999999999</v>
      </c>
      <c r="M33" s="52"/>
      <c r="N33" s="52"/>
      <c r="O33" s="52"/>
      <c r="P33" s="52"/>
      <c r="Q33" s="52"/>
      <c r="R33" s="52"/>
      <c r="S33" s="52"/>
      <c r="T33" s="55" t="s">
        <v>44</v>
      </c>
      <c r="U33" s="52"/>
      <c r="V33" s="52"/>
      <c r="W33" s="56">
        <f>ROUND(BB87+SUM(CF93:CF97),2)</f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6">
        <v>0</v>
      </c>
      <c r="AL33" s="52"/>
      <c r="AM33" s="52"/>
      <c r="AN33" s="52"/>
      <c r="AO33" s="52"/>
      <c r="AP33" s="52"/>
      <c r="AQ33" s="57"/>
      <c r="BE33" s="36"/>
    </row>
    <row r="34" hidden="1" s="2" customFormat="1" ht="14.4" customHeight="1">
      <c r="B34" s="51"/>
      <c r="C34" s="52"/>
      <c r="D34" s="52"/>
      <c r="E34" s="52"/>
      <c r="F34" s="53" t="s">
        <v>47</v>
      </c>
      <c r="G34" s="52"/>
      <c r="H34" s="52"/>
      <c r="I34" s="52"/>
      <c r="J34" s="52"/>
      <c r="K34" s="52"/>
      <c r="L34" s="54">
        <v>0.14999999999999999</v>
      </c>
      <c r="M34" s="52"/>
      <c r="N34" s="52"/>
      <c r="O34" s="52"/>
      <c r="P34" s="52"/>
      <c r="Q34" s="52"/>
      <c r="R34" s="52"/>
      <c r="S34" s="52"/>
      <c r="T34" s="55" t="s">
        <v>44</v>
      </c>
      <c r="U34" s="52"/>
      <c r="V34" s="52"/>
      <c r="W34" s="56">
        <f>ROUND(BC87+SUM(CG93:CG97),2)</f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6">
        <v>0</v>
      </c>
      <c r="AL34" s="52"/>
      <c r="AM34" s="52"/>
      <c r="AN34" s="52"/>
      <c r="AO34" s="52"/>
      <c r="AP34" s="52"/>
      <c r="AQ34" s="57"/>
      <c r="BE34" s="36"/>
    </row>
    <row r="35" hidden="1" s="2" customFormat="1" ht="14.4" customHeight="1">
      <c r="B35" s="51"/>
      <c r="C35" s="52"/>
      <c r="D35" s="52"/>
      <c r="E35" s="52"/>
      <c r="F35" s="53" t="s">
        <v>48</v>
      </c>
      <c r="G35" s="52"/>
      <c r="H35" s="52"/>
      <c r="I35" s="52"/>
      <c r="J35" s="52"/>
      <c r="K35" s="52"/>
      <c r="L35" s="54">
        <v>0</v>
      </c>
      <c r="M35" s="52"/>
      <c r="N35" s="52"/>
      <c r="O35" s="52"/>
      <c r="P35" s="52"/>
      <c r="Q35" s="52"/>
      <c r="R35" s="52"/>
      <c r="S35" s="52"/>
      <c r="T35" s="55" t="s">
        <v>44</v>
      </c>
      <c r="U35" s="52"/>
      <c r="V35" s="52"/>
      <c r="W35" s="56">
        <f>ROUND(BD87+SUM(CH93:CH97),2)</f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6">
        <v>0</v>
      </c>
      <c r="AL35" s="52"/>
      <c r="AM35" s="52"/>
      <c r="AN35" s="52"/>
      <c r="AO35" s="52"/>
      <c r="AP35" s="52"/>
      <c r="AQ35" s="57"/>
    </row>
    <row r="36" s="1" customFormat="1" ht="6.96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</row>
    <row r="37" s="1" customFormat="1" ht="25.92" customHeight="1">
      <c r="B37" s="45"/>
      <c r="C37" s="58"/>
      <c r="D37" s="59" t="s">
        <v>49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 t="s">
        <v>50</v>
      </c>
      <c r="U37" s="60"/>
      <c r="V37" s="60"/>
      <c r="W37" s="60"/>
      <c r="X37" s="62" t="s">
        <v>51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3">
        <f>SUM(AK29:AK35)</f>
        <v>0</v>
      </c>
      <c r="AL37" s="60"/>
      <c r="AM37" s="60"/>
      <c r="AN37" s="60"/>
      <c r="AO37" s="64"/>
      <c r="AP37" s="58"/>
      <c r="AQ37" s="47"/>
    </row>
    <row r="38" s="1" customFormat="1" ht="14.4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5"/>
      <c r="C49" s="46"/>
      <c r="D49" s="65" t="s">
        <v>52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46"/>
      <c r="AB49" s="46"/>
      <c r="AC49" s="65" t="s">
        <v>53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7"/>
      <c r="AP49" s="46"/>
      <c r="AQ49" s="47"/>
    </row>
    <row r="50">
      <c r="B50" s="25"/>
      <c r="C50" s="30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9"/>
      <c r="AA50" s="30"/>
      <c r="AB50" s="30"/>
      <c r="AC50" s="68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9"/>
      <c r="AP50" s="30"/>
      <c r="AQ50" s="28"/>
    </row>
    <row r="51">
      <c r="B51" s="25"/>
      <c r="C51" s="30"/>
      <c r="D51" s="6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9"/>
      <c r="AA51" s="30"/>
      <c r="AB51" s="30"/>
      <c r="AC51" s="68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9"/>
      <c r="AP51" s="30"/>
      <c r="AQ51" s="28"/>
    </row>
    <row r="52">
      <c r="B52" s="25"/>
      <c r="C52" s="30"/>
      <c r="D52" s="6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9"/>
      <c r="AA52" s="30"/>
      <c r="AB52" s="30"/>
      <c r="AC52" s="68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9"/>
      <c r="AP52" s="30"/>
      <c r="AQ52" s="28"/>
    </row>
    <row r="53">
      <c r="B53" s="25"/>
      <c r="C53" s="30"/>
      <c r="D53" s="6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9"/>
      <c r="AA53" s="30"/>
      <c r="AB53" s="30"/>
      <c r="AC53" s="68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9"/>
      <c r="AP53" s="30"/>
      <c r="AQ53" s="28"/>
    </row>
    <row r="54">
      <c r="B54" s="25"/>
      <c r="C54" s="30"/>
      <c r="D54" s="6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9"/>
      <c r="AA54" s="30"/>
      <c r="AB54" s="30"/>
      <c r="AC54" s="68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9"/>
      <c r="AP54" s="30"/>
      <c r="AQ54" s="28"/>
    </row>
    <row r="55">
      <c r="B55" s="25"/>
      <c r="C55" s="30"/>
      <c r="D55" s="6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9"/>
      <c r="AA55" s="30"/>
      <c r="AB55" s="30"/>
      <c r="AC55" s="68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9"/>
      <c r="AP55" s="30"/>
      <c r="AQ55" s="28"/>
    </row>
    <row r="56">
      <c r="B56" s="25"/>
      <c r="C56" s="30"/>
      <c r="D56" s="6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9"/>
      <c r="AA56" s="30"/>
      <c r="AB56" s="30"/>
      <c r="AC56" s="6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9"/>
      <c r="AP56" s="30"/>
      <c r="AQ56" s="28"/>
    </row>
    <row r="57">
      <c r="B57" s="25"/>
      <c r="C57" s="30"/>
      <c r="D57" s="6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9"/>
      <c r="AA57" s="30"/>
      <c r="AB57" s="30"/>
      <c r="AC57" s="6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9"/>
      <c r="AP57" s="30"/>
      <c r="AQ57" s="28"/>
    </row>
    <row r="58" s="1" customFormat="1">
      <c r="B58" s="45"/>
      <c r="C58" s="46"/>
      <c r="D58" s="70" t="s">
        <v>54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 t="s">
        <v>55</v>
      </c>
      <c r="S58" s="71"/>
      <c r="T58" s="71"/>
      <c r="U58" s="71"/>
      <c r="V58" s="71"/>
      <c r="W58" s="71"/>
      <c r="X58" s="71"/>
      <c r="Y58" s="71"/>
      <c r="Z58" s="73"/>
      <c r="AA58" s="46"/>
      <c r="AB58" s="46"/>
      <c r="AC58" s="70" t="s">
        <v>54</v>
      </c>
      <c r="AD58" s="71"/>
      <c r="AE58" s="71"/>
      <c r="AF58" s="71"/>
      <c r="AG58" s="71"/>
      <c r="AH58" s="71"/>
      <c r="AI58" s="71"/>
      <c r="AJ58" s="71"/>
      <c r="AK58" s="71"/>
      <c r="AL58" s="71"/>
      <c r="AM58" s="72" t="s">
        <v>55</v>
      </c>
      <c r="AN58" s="71"/>
      <c r="AO58" s="73"/>
      <c r="AP58" s="46"/>
      <c r="AQ58" s="47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5"/>
      <c r="C60" s="46"/>
      <c r="D60" s="65" t="s">
        <v>56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46"/>
      <c r="AB60" s="46"/>
      <c r="AC60" s="65" t="s">
        <v>57</v>
      </c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46"/>
      <c r="AQ60" s="47"/>
    </row>
    <row r="61">
      <c r="B61" s="25"/>
      <c r="C61" s="30"/>
      <c r="D61" s="6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9"/>
      <c r="AA61" s="30"/>
      <c r="AB61" s="30"/>
      <c r="AC61" s="68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9"/>
      <c r="AP61" s="30"/>
      <c r="AQ61" s="28"/>
    </row>
    <row r="62">
      <c r="B62" s="25"/>
      <c r="C62" s="30"/>
      <c r="D62" s="6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9"/>
      <c r="AA62" s="30"/>
      <c r="AB62" s="30"/>
      <c r="AC62" s="68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9"/>
      <c r="AP62" s="30"/>
      <c r="AQ62" s="28"/>
    </row>
    <row r="63">
      <c r="B63" s="25"/>
      <c r="C63" s="30"/>
      <c r="D63" s="6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9"/>
      <c r="AA63" s="30"/>
      <c r="AB63" s="30"/>
      <c r="AC63" s="68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9"/>
      <c r="AP63" s="30"/>
      <c r="AQ63" s="28"/>
    </row>
    <row r="64">
      <c r="B64" s="25"/>
      <c r="C64" s="30"/>
      <c r="D64" s="6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9"/>
      <c r="AA64" s="30"/>
      <c r="AB64" s="30"/>
      <c r="AC64" s="6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9"/>
      <c r="AP64" s="30"/>
      <c r="AQ64" s="28"/>
    </row>
    <row r="65">
      <c r="B65" s="25"/>
      <c r="C65" s="30"/>
      <c r="D65" s="6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9"/>
      <c r="AA65" s="30"/>
      <c r="AB65" s="30"/>
      <c r="AC65" s="68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9"/>
      <c r="AP65" s="30"/>
      <c r="AQ65" s="28"/>
    </row>
    <row r="66">
      <c r="B66" s="25"/>
      <c r="C66" s="30"/>
      <c r="D66" s="6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9"/>
      <c r="AA66" s="30"/>
      <c r="AB66" s="30"/>
      <c r="AC66" s="68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9"/>
      <c r="AP66" s="30"/>
      <c r="AQ66" s="28"/>
    </row>
    <row r="67">
      <c r="B67" s="25"/>
      <c r="C67" s="30"/>
      <c r="D67" s="6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9"/>
      <c r="AA67" s="30"/>
      <c r="AB67" s="30"/>
      <c r="AC67" s="68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9"/>
      <c r="AP67" s="30"/>
      <c r="AQ67" s="28"/>
    </row>
    <row r="68">
      <c r="B68" s="25"/>
      <c r="C68" s="30"/>
      <c r="D68" s="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9"/>
      <c r="AA68" s="30"/>
      <c r="AB68" s="30"/>
      <c r="AC68" s="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9"/>
      <c r="AP68" s="30"/>
      <c r="AQ68" s="28"/>
    </row>
    <row r="69" s="1" customFormat="1">
      <c r="B69" s="45"/>
      <c r="C69" s="46"/>
      <c r="D69" s="70" t="s">
        <v>54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 t="s">
        <v>55</v>
      </c>
      <c r="S69" s="71"/>
      <c r="T69" s="71"/>
      <c r="U69" s="71"/>
      <c r="V69" s="71"/>
      <c r="W69" s="71"/>
      <c r="X69" s="71"/>
      <c r="Y69" s="71"/>
      <c r="Z69" s="73"/>
      <c r="AA69" s="46"/>
      <c r="AB69" s="46"/>
      <c r="AC69" s="70" t="s">
        <v>54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 t="s">
        <v>55</v>
      </c>
      <c r="AN69" s="71"/>
      <c r="AO69" s="73"/>
      <c r="AP69" s="46"/>
      <c r="AQ69" s="47"/>
    </row>
    <row r="70" s="1" customFormat="1" ht="6.96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</row>
    <row r="71" s="1" customFormat="1" ht="6.96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="1" customFormat="1" ht="36.96" customHeight="1">
      <c r="B76" s="45"/>
      <c r="C76" s="26" t="s">
        <v>58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7"/>
    </row>
    <row r="77" s="3" customFormat="1" ht="14.4" customHeight="1">
      <c r="B77" s="80"/>
      <c r="C77" s="37" t="s">
        <v>16</v>
      </c>
      <c r="D77" s="81"/>
      <c r="E77" s="81"/>
      <c r="F77" s="81"/>
      <c r="G77" s="81"/>
      <c r="H77" s="81"/>
      <c r="I77" s="81"/>
      <c r="J77" s="81"/>
      <c r="K77" s="81"/>
      <c r="L77" s="81" t="str">
        <f>K5</f>
        <v>16018/1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="4" customFormat="1" ht="36.96" customHeight="1">
      <c r="B78" s="83"/>
      <c r="C78" s="84" t="s">
        <v>19</v>
      </c>
      <c r="D78" s="85"/>
      <c r="E78" s="85"/>
      <c r="F78" s="85"/>
      <c r="G78" s="85"/>
      <c r="H78" s="85"/>
      <c r="I78" s="85"/>
      <c r="J78" s="85"/>
      <c r="K78" s="85"/>
      <c r="L78" s="86" t="str">
        <f>K6</f>
        <v>CYKLOTRASA A50/500, ÚSEK KLÁNOVICE - KOLODĚJE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7"/>
    </row>
    <row r="79" s="1" customFormat="1" ht="6.96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</row>
    <row r="80" s="1" customFormat="1">
      <c r="B80" s="45"/>
      <c r="C80" s="37" t="s">
        <v>23</v>
      </c>
      <c r="D80" s="46"/>
      <c r="E80" s="46"/>
      <c r="F80" s="46"/>
      <c r="G80" s="46"/>
      <c r="H80" s="46"/>
      <c r="I80" s="46"/>
      <c r="J80" s="46"/>
      <c r="K80" s="46"/>
      <c r="L80" s="88" t="str">
        <f>IF(K8="","",K8)</f>
        <v>Praha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7" t="s">
        <v>25</v>
      </c>
      <c r="AJ80" s="46"/>
      <c r="AK80" s="46"/>
      <c r="AL80" s="46"/>
      <c r="AM80" s="89" t="str">
        <f> IF(AN8= "","",AN8)</f>
        <v>10. 4. 2018</v>
      </c>
      <c r="AN80" s="46"/>
      <c r="AO80" s="46"/>
      <c r="AP80" s="46"/>
      <c r="AQ80" s="47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</row>
    <row r="82" s="1" customFormat="1">
      <c r="B82" s="45"/>
      <c r="C82" s="37" t="s">
        <v>27</v>
      </c>
      <c r="D82" s="46"/>
      <c r="E82" s="46"/>
      <c r="F82" s="46"/>
      <c r="G82" s="46"/>
      <c r="H82" s="46"/>
      <c r="I82" s="46"/>
      <c r="J82" s="46"/>
      <c r="K82" s="46"/>
      <c r="L82" s="81" t="str">
        <f>IF(E11= "","",E11)</f>
        <v>TSK Praha, a.s.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7" t="s">
        <v>33</v>
      </c>
      <c r="AJ82" s="46"/>
      <c r="AK82" s="46"/>
      <c r="AL82" s="46"/>
      <c r="AM82" s="81" t="str">
        <f>IF(E17="","",E17)</f>
        <v>AVS Projekt, s.r.o.</v>
      </c>
      <c r="AN82" s="81"/>
      <c r="AO82" s="81"/>
      <c r="AP82" s="81"/>
      <c r="AQ82" s="47"/>
      <c r="AS82" s="90" t="s">
        <v>59</v>
      </c>
      <c r="AT82" s="91"/>
      <c r="AU82" s="66"/>
      <c r="AV82" s="66"/>
      <c r="AW82" s="66"/>
      <c r="AX82" s="66"/>
      <c r="AY82" s="66"/>
      <c r="AZ82" s="66"/>
      <c r="BA82" s="66"/>
      <c r="BB82" s="66"/>
      <c r="BC82" s="66"/>
      <c r="BD82" s="67"/>
    </row>
    <row r="83" s="1" customFormat="1">
      <c r="B83" s="45"/>
      <c r="C83" s="37" t="s">
        <v>31</v>
      </c>
      <c r="D83" s="46"/>
      <c r="E83" s="46"/>
      <c r="F83" s="46"/>
      <c r="G83" s="46"/>
      <c r="H83" s="46"/>
      <c r="I83" s="46"/>
      <c r="J83" s="46"/>
      <c r="K83" s="46"/>
      <c r="L83" s="81" t="str">
        <f>IF(E14= "Vyplň údaj","",E14)</f>
        <v/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37" t="s">
        <v>36</v>
      </c>
      <c r="AJ83" s="46"/>
      <c r="AK83" s="46"/>
      <c r="AL83" s="46"/>
      <c r="AM83" s="81" t="str">
        <f>IF(E20="","",E20)</f>
        <v xml:space="preserve"> </v>
      </c>
      <c r="AN83" s="81"/>
      <c r="AO83" s="81"/>
      <c r="AP83" s="81"/>
      <c r="AQ83" s="47"/>
      <c r="AS83" s="92"/>
      <c r="AT83" s="53"/>
      <c r="AU83" s="46"/>
      <c r="AV83" s="46"/>
      <c r="AW83" s="46"/>
      <c r="AX83" s="46"/>
      <c r="AY83" s="46"/>
      <c r="AZ83" s="46"/>
      <c r="BA83" s="46"/>
      <c r="BB83" s="46"/>
      <c r="BC83" s="46"/>
      <c r="BD83" s="93"/>
    </row>
    <row r="84" s="1" customFormat="1" ht="10.8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S84" s="92"/>
      <c r="AT84" s="53"/>
      <c r="AU84" s="46"/>
      <c r="AV84" s="46"/>
      <c r="AW84" s="46"/>
      <c r="AX84" s="46"/>
      <c r="AY84" s="46"/>
      <c r="AZ84" s="46"/>
      <c r="BA84" s="46"/>
      <c r="BB84" s="46"/>
      <c r="BC84" s="46"/>
      <c r="BD84" s="93"/>
    </row>
    <row r="85" s="1" customFormat="1" ht="29.28" customHeight="1">
      <c r="B85" s="45"/>
      <c r="C85" s="94" t="s">
        <v>60</v>
      </c>
      <c r="D85" s="95"/>
      <c r="E85" s="95"/>
      <c r="F85" s="95"/>
      <c r="G85" s="95"/>
      <c r="H85" s="96"/>
      <c r="I85" s="97" t="s">
        <v>61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7" t="s">
        <v>62</v>
      </c>
      <c r="AH85" s="95"/>
      <c r="AI85" s="95"/>
      <c r="AJ85" s="95"/>
      <c r="AK85" s="95"/>
      <c r="AL85" s="95"/>
      <c r="AM85" s="95"/>
      <c r="AN85" s="97" t="s">
        <v>63</v>
      </c>
      <c r="AO85" s="95"/>
      <c r="AP85" s="98"/>
      <c r="AQ85" s="47"/>
      <c r="AS85" s="99" t="s">
        <v>64</v>
      </c>
      <c r="AT85" s="100" t="s">
        <v>65</v>
      </c>
      <c r="AU85" s="100" t="s">
        <v>66</v>
      </c>
      <c r="AV85" s="100" t="s">
        <v>67</v>
      </c>
      <c r="AW85" s="100" t="s">
        <v>68</v>
      </c>
      <c r="AX85" s="100" t="s">
        <v>69</v>
      </c>
      <c r="AY85" s="100" t="s">
        <v>70</v>
      </c>
      <c r="AZ85" s="100" t="s">
        <v>71</v>
      </c>
      <c r="BA85" s="100" t="s">
        <v>72</v>
      </c>
      <c r="BB85" s="100" t="s">
        <v>73</v>
      </c>
      <c r="BC85" s="100" t="s">
        <v>74</v>
      </c>
      <c r="BD85" s="101" t="s">
        <v>75</v>
      </c>
    </row>
    <row r="86" s="1" customFormat="1" ht="10.8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S86" s="102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7"/>
    </row>
    <row r="87" s="4" customFormat="1" ht="32.4" customHeight="1">
      <c r="B87" s="83"/>
      <c r="C87" s="103" t="s">
        <v>76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>
        <f>ROUND(SUM(AG88:AG90),2)</f>
        <v>0</v>
      </c>
      <c r="AH87" s="105"/>
      <c r="AI87" s="105"/>
      <c r="AJ87" s="105"/>
      <c r="AK87" s="105"/>
      <c r="AL87" s="105"/>
      <c r="AM87" s="105"/>
      <c r="AN87" s="106">
        <f>SUM(AG87,AT87)</f>
        <v>0</v>
      </c>
      <c r="AO87" s="106"/>
      <c r="AP87" s="106"/>
      <c r="AQ87" s="87"/>
      <c r="AS87" s="107">
        <f>ROUND(SUM(AS88:AS90),2)</f>
        <v>0</v>
      </c>
      <c r="AT87" s="108">
        <f>ROUND(SUM(AV87:AW87),2)</f>
        <v>0</v>
      </c>
      <c r="AU87" s="109">
        <f>ROUND(SUM(AU88:AU90),5)</f>
        <v>0</v>
      </c>
      <c r="AV87" s="108">
        <f>ROUND(AZ87*L31,2)</f>
        <v>0</v>
      </c>
      <c r="AW87" s="108">
        <f>ROUND(BA87*L32,2)</f>
        <v>0</v>
      </c>
      <c r="AX87" s="108">
        <f>ROUND(BB87*L31,2)</f>
        <v>0</v>
      </c>
      <c r="AY87" s="108">
        <f>ROUND(BC87*L32,2)</f>
        <v>0</v>
      </c>
      <c r="AZ87" s="108">
        <f>ROUND(SUM(AZ88:AZ90),2)</f>
        <v>0</v>
      </c>
      <c r="BA87" s="108">
        <f>ROUND(SUM(BA88:BA90),2)</f>
        <v>0</v>
      </c>
      <c r="BB87" s="108">
        <f>ROUND(SUM(BB88:BB90),2)</f>
        <v>0</v>
      </c>
      <c r="BC87" s="108">
        <f>ROUND(SUM(BC88:BC90),2)</f>
        <v>0</v>
      </c>
      <c r="BD87" s="110">
        <f>ROUND(SUM(BD88:BD90),2)</f>
        <v>0</v>
      </c>
      <c r="BS87" s="111" t="s">
        <v>77</v>
      </c>
      <c r="BT87" s="111" t="s">
        <v>78</v>
      </c>
      <c r="BU87" s="112" t="s">
        <v>79</v>
      </c>
      <c r="BV87" s="111" t="s">
        <v>80</v>
      </c>
      <c r="BW87" s="111" t="s">
        <v>81</v>
      </c>
      <c r="BX87" s="111" t="s">
        <v>82</v>
      </c>
    </row>
    <row r="88" s="5" customFormat="1" ht="16.5" customHeight="1">
      <c r="A88" s="113" t="s">
        <v>83</v>
      </c>
      <c r="B88" s="114"/>
      <c r="C88" s="115"/>
      <c r="D88" s="116" t="s">
        <v>84</v>
      </c>
      <c r="E88" s="116"/>
      <c r="F88" s="116"/>
      <c r="G88" s="116"/>
      <c r="H88" s="116"/>
      <c r="I88" s="117"/>
      <c r="J88" s="116" t="s">
        <v>85</v>
      </c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8">
        <f>'01 - Stezka'!M30</f>
        <v>0</v>
      </c>
      <c r="AH88" s="117"/>
      <c r="AI88" s="117"/>
      <c r="AJ88" s="117"/>
      <c r="AK88" s="117"/>
      <c r="AL88" s="117"/>
      <c r="AM88" s="117"/>
      <c r="AN88" s="118">
        <f>SUM(AG88,AT88)</f>
        <v>0</v>
      </c>
      <c r="AO88" s="117"/>
      <c r="AP88" s="117"/>
      <c r="AQ88" s="119"/>
      <c r="AS88" s="120">
        <f>'01 - Stezka'!M28</f>
        <v>0</v>
      </c>
      <c r="AT88" s="121">
        <f>ROUND(SUM(AV88:AW88),2)</f>
        <v>0</v>
      </c>
      <c r="AU88" s="122">
        <f>'01 - Stezka'!W122</f>
        <v>0</v>
      </c>
      <c r="AV88" s="121">
        <f>'01 - Stezka'!M32</f>
        <v>0</v>
      </c>
      <c r="AW88" s="121">
        <f>'01 - Stezka'!M33</f>
        <v>0</v>
      </c>
      <c r="AX88" s="121">
        <f>'01 - Stezka'!M34</f>
        <v>0</v>
      </c>
      <c r="AY88" s="121">
        <f>'01 - Stezka'!M35</f>
        <v>0</v>
      </c>
      <c r="AZ88" s="121">
        <f>'01 - Stezka'!H32</f>
        <v>0</v>
      </c>
      <c r="BA88" s="121">
        <f>'01 - Stezka'!H33</f>
        <v>0</v>
      </c>
      <c r="BB88" s="121">
        <f>'01 - Stezka'!H34</f>
        <v>0</v>
      </c>
      <c r="BC88" s="121">
        <f>'01 - Stezka'!H35</f>
        <v>0</v>
      </c>
      <c r="BD88" s="123">
        <f>'01 - Stezka'!H36</f>
        <v>0</v>
      </c>
      <c r="BT88" s="124" t="s">
        <v>86</v>
      </c>
      <c r="BV88" s="124" t="s">
        <v>80</v>
      </c>
      <c r="BW88" s="124" t="s">
        <v>87</v>
      </c>
      <c r="BX88" s="124" t="s">
        <v>81</v>
      </c>
    </row>
    <row r="89" s="5" customFormat="1" ht="16.5" customHeight="1">
      <c r="A89" s="113" t="s">
        <v>83</v>
      </c>
      <c r="B89" s="114"/>
      <c r="C89" s="115"/>
      <c r="D89" s="116" t="s">
        <v>88</v>
      </c>
      <c r="E89" s="116"/>
      <c r="F89" s="116"/>
      <c r="G89" s="116"/>
      <c r="H89" s="116"/>
      <c r="I89" s="117"/>
      <c r="J89" s="116" t="s">
        <v>89</v>
      </c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8">
        <f>'02 - Ostatní '!M30</f>
        <v>0</v>
      </c>
      <c r="AH89" s="117"/>
      <c r="AI89" s="117"/>
      <c r="AJ89" s="117"/>
      <c r="AK89" s="117"/>
      <c r="AL89" s="117"/>
      <c r="AM89" s="117"/>
      <c r="AN89" s="118">
        <f>SUM(AG89,AT89)</f>
        <v>0</v>
      </c>
      <c r="AO89" s="117"/>
      <c r="AP89" s="117"/>
      <c r="AQ89" s="119"/>
      <c r="AS89" s="120">
        <f>'02 - Ostatní '!M28</f>
        <v>0</v>
      </c>
      <c r="AT89" s="121">
        <f>ROUND(SUM(AV89:AW89),2)</f>
        <v>0</v>
      </c>
      <c r="AU89" s="122">
        <f>'02 - Ostatní '!W121</f>
        <v>0</v>
      </c>
      <c r="AV89" s="121">
        <f>'02 - Ostatní '!M32</f>
        <v>0</v>
      </c>
      <c r="AW89" s="121">
        <f>'02 - Ostatní '!M33</f>
        <v>0</v>
      </c>
      <c r="AX89" s="121">
        <f>'02 - Ostatní '!M34</f>
        <v>0</v>
      </c>
      <c r="AY89" s="121">
        <f>'02 - Ostatní '!M35</f>
        <v>0</v>
      </c>
      <c r="AZ89" s="121">
        <f>'02 - Ostatní '!H32</f>
        <v>0</v>
      </c>
      <c r="BA89" s="121">
        <f>'02 - Ostatní '!H33</f>
        <v>0</v>
      </c>
      <c r="BB89" s="121">
        <f>'02 - Ostatní '!H34</f>
        <v>0</v>
      </c>
      <c r="BC89" s="121">
        <f>'02 - Ostatní '!H35</f>
        <v>0</v>
      </c>
      <c r="BD89" s="123">
        <f>'02 - Ostatní '!H36</f>
        <v>0</v>
      </c>
      <c r="BT89" s="124" t="s">
        <v>86</v>
      </c>
      <c r="BV89" s="124" t="s">
        <v>80</v>
      </c>
      <c r="BW89" s="124" t="s">
        <v>90</v>
      </c>
      <c r="BX89" s="124" t="s">
        <v>81</v>
      </c>
    </row>
    <row r="90" s="5" customFormat="1" ht="16.5" customHeight="1">
      <c r="A90" s="113" t="s">
        <v>83</v>
      </c>
      <c r="B90" s="114"/>
      <c r="C90" s="115"/>
      <c r="D90" s="116" t="s">
        <v>91</v>
      </c>
      <c r="E90" s="116"/>
      <c r="F90" s="116"/>
      <c r="G90" s="116"/>
      <c r="H90" s="116"/>
      <c r="I90" s="117"/>
      <c r="J90" s="116" t="s">
        <v>92</v>
      </c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8">
        <f>'03 - Sadovnické a krajiná...'!M30</f>
        <v>0</v>
      </c>
      <c r="AH90" s="117"/>
      <c r="AI90" s="117"/>
      <c r="AJ90" s="117"/>
      <c r="AK90" s="117"/>
      <c r="AL90" s="117"/>
      <c r="AM90" s="117"/>
      <c r="AN90" s="118">
        <f>SUM(AG90,AT90)</f>
        <v>0</v>
      </c>
      <c r="AO90" s="117"/>
      <c r="AP90" s="117"/>
      <c r="AQ90" s="119"/>
      <c r="AS90" s="125">
        <f>'03 - Sadovnické a krajiná...'!M28</f>
        <v>0</v>
      </c>
      <c r="AT90" s="126">
        <f>ROUND(SUM(AV90:AW90),2)</f>
        <v>0</v>
      </c>
      <c r="AU90" s="127">
        <f>'03 - Sadovnické a krajiná...'!W116</f>
        <v>0</v>
      </c>
      <c r="AV90" s="126">
        <f>'03 - Sadovnické a krajiná...'!M32</f>
        <v>0</v>
      </c>
      <c r="AW90" s="126">
        <f>'03 - Sadovnické a krajiná...'!M33</f>
        <v>0</v>
      </c>
      <c r="AX90" s="126">
        <f>'03 - Sadovnické a krajiná...'!M34</f>
        <v>0</v>
      </c>
      <c r="AY90" s="126">
        <f>'03 - Sadovnické a krajiná...'!M35</f>
        <v>0</v>
      </c>
      <c r="AZ90" s="126">
        <f>'03 - Sadovnické a krajiná...'!H32</f>
        <v>0</v>
      </c>
      <c r="BA90" s="126">
        <f>'03 - Sadovnické a krajiná...'!H33</f>
        <v>0</v>
      </c>
      <c r="BB90" s="126">
        <f>'03 - Sadovnické a krajiná...'!H34</f>
        <v>0</v>
      </c>
      <c r="BC90" s="126">
        <f>'03 - Sadovnické a krajiná...'!H35</f>
        <v>0</v>
      </c>
      <c r="BD90" s="128">
        <f>'03 - Sadovnické a krajiná...'!H36</f>
        <v>0</v>
      </c>
      <c r="BT90" s="124" t="s">
        <v>86</v>
      </c>
      <c r="BV90" s="124" t="s">
        <v>80</v>
      </c>
      <c r="BW90" s="124" t="s">
        <v>93</v>
      </c>
      <c r="BX90" s="124" t="s">
        <v>81</v>
      </c>
    </row>
    <row r="91">
      <c r="B91" s="2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28"/>
    </row>
    <row r="92" s="1" customFormat="1" ht="30" customHeight="1">
      <c r="B92" s="45"/>
      <c r="C92" s="103" t="s">
        <v>94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106">
        <f>ROUND(SUM(AG93:AG96),2)</f>
        <v>0</v>
      </c>
      <c r="AH92" s="106"/>
      <c r="AI92" s="106"/>
      <c r="AJ92" s="106"/>
      <c r="AK92" s="106"/>
      <c r="AL92" s="106"/>
      <c r="AM92" s="106"/>
      <c r="AN92" s="106">
        <f>ROUND(SUM(AN93:AN96),2)</f>
        <v>0</v>
      </c>
      <c r="AO92" s="106"/>
      <c r="AP92" s="106"/>
      <c r="AQ92" s="47"/>
      <c r="AS92" s="99" t="s">
        <v>95</v>
      </c>
      <c r="AT92" s="100" t="s">
        <v>96</v>
      </c>
      <c r="AU92" s="100" t="s">
        <v>42</v>
      </c>
      <c r="AV92" s="101" t="s">
        <v>65</v>
      </c>
    </row>
    <row r="93" s="1" customFormat="1" ht="19.92" customHeight="1">
      <c r="B93" s="45"/>
      <c r="C93" s="46"/>
      <c r="D93" s="129" t="s">
        <v>97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130">
        <f>ROUND(AG87*AS93,2)</f>
        <v>0</v>
      </c>
      <c r="AH93" s="131"/>
      <c r="AI93" s="131"/>
      <c r="AJ93" s="131"/>
      <c r="AK93" s="131"/>
      <c r="AL93" s="131"/>
      <c r="AM93" s="131"/>
      <c r="AN93" s="131">
        <f>ROUND(AG93+AV93,2)</f>
        <v>0</v>
      </c>
      <c r="AO93" s="131"/>
      <c r="AP93" s="131"/>
      <c r="AQ93" s="47"/>
      <c r="AS93" s="132">
        <v>0</v>
      </c>
      <c r="AT93" s="133" t="s">
        <v>98</v>
      </c>
      <c r="AU93" s="133" t="s">
        <v>43</v>
      </c>
      <c r="AV93" s="134">
        <f>ROUND(IF(AU93="základní",AG93*L31,IF(AU93="snížená",AG93*L32,0)),2)</f>
        <v>0</v>
      </c>
      <c r="BV93" s="21" t="s">
        <v>99</v>
      </c>
      <c r="BY93" s="135">
        <f>IF(AU93="základní",AV93,0)</f>
        <v>0</v>
      </c>
      <c r="BZ93" s="135">
        <f>IF(AU93="snížená",AV93,0)</f>
        <v>0</v>
      </c>
      <c r="CA93" s="135">
        <v>0</v>
      </c>
      <c r="CB93" s="135">
        <v>0</v>
      </c>
      <c r="CC93" s="135">
        <v>0</v>
      </c>
      <c r="CD93" s="135">
        <f>IF(AU93="základní",AG93,0)</f>
        <v>0</v>
      </c>
      <c r="CE93" s="135">
        <f>IF(AU93="snížená",AG93,0)</f>
        <v>0</v>
      </c>
      <c r="CF93" s="135">
        <f>IF(AU93="zákl. přenesená",AG93,0)</f>
        <v>0</v>
      </c>
      <c r="CG93" s="135">
        <f>IF(AU93="sníž. přenesená",AG93,0)</f>
        <v>0</v>
      </c>
      <c r="CH93" s="135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>x</v>
      </c>
    </row>
    <row r="94" s="1" customFormat="1" ht="19.92" customHeight="1">
      <c r="B94" s="45"/>
      <c r="C94" s="46"/>
      <c r="D94" s="136" t="s">
        <v>100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46"/>
      <c r="AD94" s="46"/>
      <c r="AE94" s="46"/>
      <c r="AF94" s="46"/>
      <c r="AG94" s="130">
        <f>AG87*AS94</f>
        <v>0</v>
      </c>
      <c r="AH94" s="131"/>
      <c r="AI94" s="131"/>
      <c r="AJ94" s="131"/>
      <c r="AK94" s="131"/>
      <c r="AL94" s="131"/>
      <c r="AM94" s="131"/>
      <c r="AN94" s="131">
        <f>AG94+AV94</f>
        <v>0</v>
      </c>
      <c r="AO94" s="131"/>
      <c r="AP94" s="131"/>
      <c r="AQ94" s="47"/>
      <c r="AS94" s="137">
        <v>0</v>
      </c>
      <c r="AT94" s="138" t="s">
        <v>98</v>
      </c>
      <c r="AU94" s="138" t="s">
        <v>43</v>
      </c>
      <c r="AV94" s="139">
        <f>ROUND(IF(AU94="nulová",0,IF(OR(AU94="základní",AU94="zákl. přenesená"),AG94*L31,AG94*L32)),2)</f>
        <v>0</v>
      </c>
      <c r="BV94" s="21" t="s">
        <v>101</v>
      </c>
      <c r="BY94" s="135">
        <f>IF(AU94="základní",AV94,0)</f>
        <v>0</v>
      </c>
      <c r="BZ94" s="135">
        <f>IF(AU94="snížená",AV94,0)</f>
        <v>0</v>
      </c>
      <c r="CA94" s="135">
        <f>IF(AU94="zákl. přenesená",AV94,0)</f>
        <v>0</v>
      </c>
      <c r="CB94" s="135">
        <f>IF(AU94="sníž. přenesená",AV94,0)</f>
        <v>0</v>
      </c>
      <c r="CC94" s="135">
        <f>IF(AU94="nulová",AV94,0)</f>
        <v>0</v>
      </c>
      <c r="CD94" s="135">
        <f>IF(AU94="základní",AG94,0)</f>
        <v>0</v>
      </c>
      <c r="CE94" s="135">
        <f>IF(AU94="snížená",AG94,0)</f>
        <v>0</v>
      </c>
      <c r="CF94" s="135">
        <f>IF(AU94="zákl. přenesená",AG94,0)</f>
        <v>0</v>
      </c>
      <c r="CG94" s="135">
        <f>IF(AU94="sníž. přenesená",AG94,0)</f>
        <v>0</v>
      </c>
      <c r="CH94" s="135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="1" customFormat="1" ht="19.92" customHeight="1">
      <c r="B95" s="45"/>
      <c r="C95" s="46"/>
      <c r="D95" s="136" t="s">
        <v>100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46"/>
      <c r="AD95" s="46"/>
      <c r="AE95" s="46"/>
      <c r="AF95" s="46"/>
      <c r="AG95" s="130">
        <f>AG87*AS95</f>
        <v>0</v>
      </c>
      <c r="AH95" s="131"/>
      <c r="AI95" s="131"/>
      <c r="AJ95" s="131"/>
      <c r="AK95" s="131"/>
      <c r="AL95" s="131"/>
      <c r="AM95" s="131"/>
      <c r="AN95" s="131">
        <f>AG95+AV95</f>
        <v>0</v>
      </c>
      <c r="AO95" s="131"/>
      <c r="AP95" s="131"/>
      <c r="AQ95" s="47"/>
      <c r="AS95" s="137">
        <v>0</v>
      </c>
      <c r="AT95" s="138" t="s">
        <v>98</v>
      </c>
      <c r="AU95" s="138" t="s">
        <v>43</v>
      </c>
      <c r="AV95" s="139">
        <f>ROUND(IF(AU95="nulová",0,IF(OR(AU95="základní",AU95="zákl. přenesená"),AG95*L31,AG95*L32)),2)</f>
        <v>0</v>
      </c>
      <c r="BV95" s="21" t="s">
        <v>101</v>
      </c>
      <c r="BY95" s="135">
        <f>IF(AU95="základní",AV95,0)</f>
        <v>0</v>
      </c>
      <c r="BZ95" s="135">
        <f>IF(AU95="snížená",AV95,0)</f>
        <v>0</v>
      </c>
      <c r="CA95" s="135">
        <f>IF(AU95="zákl. přenesená",AV95,0)</f>
        <v>0</v>
      </c>
      <c r="CB95" s="135">
        <f>IF(AU95="sníž. přenesená",AV95,0)</f>
        <v>0</v>
      </c>
      <c r="CC95" s="135">
        <f>IF(AU95="nulová",AV95,0)</f>
        <v>0</v>
      </c>
      <c r="CD95" s="135">
        <f>IF(AU95="základní",AG95,0)</f>
        <v>0</v>
      </c>
      <c r="CE95" s="135">
        <f>IF(AU95="snížená",AG95,0)</f>
        <v>0</v>
      </c>
      <c r="CF95" s="135">
        <f>IF(AU95="zákl. přenesená",AG95,0)</f>
        <v>0</v>
      </c>
      <c r="CG95" s="135">
        <f>IF(AU95="sníž. přenesená",AG95,0)</f>
        <v>0</v>
      </c>
      <c r="CH95" s="135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="1" customFormat="1" ht="19.92" customHeight="1">
      <c r="B96" s="45"/>
      <c r="C96" s="46"/>
      <c r="D96" s="136" t="s">
        <v>100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46"/>
      <c r="AD96" s="46"/>
      <c r="AE96" s="46"/>
      <c r="AF96" s="46"/>
      <c r="AG96" s="130">
        <f>AG87*AS96</f>
        <v>0</v>
      </c>
      <c r="AH96" s="131"/>
      <c r="AI96" s="131"/>
      <c r="AJ96" s="131"/>
      <c r="AK96" s="131"/>
      <c r="AL96" s="131"/>
      <c r="AM96" s="131"/>
      <c r="AN96" s="131">
        <f>AG96+AV96</f>
        <v>0</v>
      </c>
      <c r="AO96" s="131"/>
      <c r="AP96" s="131"/>
      <c r="AQ96" s="47"/>
      <c r="AS96" s="140">
        <v>0</v>
      </c>
      <c r="AT96" s="141" t="s">
        <v>98</v>
      </c>
      <c r="AU96" s="141" t="s">
        <v>43</v>
      </c>
      <c r="AV96" s="142">
        <f>ROUND(IF(AU96="nulová",0,IF(OR(AU96="základní",AU96="zákl. přenesená"),AG96*L31,AG96*L32)),2)</f>
        <v>0</v>
      </c>
      <c r="BV96" s="21" t="s">
        <v>101</v>
      </c>
      <c r="BY96" s="135">
        <f>IF(AU96="základní",AV96,0)</f>
        <v>0</v>
      </c>
      <c r="BZ96" s="135">
        <f>IF(AU96="snížená",AV96,0)</f>
        <v>0</v>
      </c>
      <c r="CA96" s="135">
        <f>IF(AU96="zákl. přenesená",AV96,0)</f>
        <v>0</v>
      </c>
      <c r="CB96" s="135">
        <f>IF(AU96="sníž. přenesená",AV96,0)</f>
        <v>0</v>
      </c>
      <c r="CC96" s="135">
        <f>IF(AU96="nulová",AV96,0)</f>
        <v>0</v>
      </c>
      <c r="CD96" s="135">
        <f>IF(AU96="základní",AG96,0)</f>
        <v>0</v>
      </c>
      <c r="CE96" s="135">
        <f>IF(AU96="snížená",AG96,0)</f>
        <v>0</v>
      </c>
      <c r="CF96" s="135">
        <f>IF(AU96="zákl. přenesená",AG96,0)</f>
        <v>0</v>
      </c>
      <c r="CG96" s="135">
        <f>IF(AU96="sníž. přenesená",AG96,0)</f>
        <v>0</v>
      </c>
      <c r="CH96" s="135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="1" customFormat="1" ht="10.8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7"/>
    </row>
    <row r="98" s="1" customFormat="1" ht="30" customHeight="1">
      <c r="B98" s="45"/>
      <c r="C98" s="143" t="s">
        <v>102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5">
        <f>ROUND(AG87+AG92,2)</f>
        <v>0</v>
      </c>
      <c r="AH98" s="145"/>
      <c r="AI98" s="145"/>
      <c r="AJ98" s="145"/>
      <c r="AK98" s="145"/>
      <c r="AL98" s="145"/>
      <c r="AM98" s="145"/>
      <c r="AN98" s="145">
        <f>AN87+AN92</f>
        <v>0</v>
      </c>
      <c r="AO98" s="145"/>
      <c r="AP98" s="145"/>
      <c r="AQ98" s="47"/>
    </row>
    <row r="99" s="1" customFormat="1" ht="6.96" customHeight="1">
      <c r="B99" s="74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6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87:AM87"/>
    <mergeCell ref="AN87:AP87"/>
    <mergeCell ref="AG92:AM92"/>
    <mergeCell ref="AN92:AP92"/>
    <mergeCell ref="AG98:AM98"/>
    <mergeCell ref="AN98:AP9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ezka'!C2" display="/"/>
    <hyperlink ref="A89" location="'02 - Ostatní '!C2" display="/"/>
    <hyperlink ref="A90" location="'03 - Sadovnické a krajiná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6"/>
      <c r="B1" s="12"/>
      <c r="C1" s="12"/>
      <c r="D1" s="13" t="s">
        <v>1</v>
      </c>
      <c r="E1" s="12"/>
      <c r="F1" s="14" t="s">
        <v>103</v>
      </c>
      <c r="G1" s="14"/>
      <c r="H1" s="147" t="s">
        <v>104</v>
      </c>
      <c r="I1" s="147"/>
      <c r="J1" s="147"/>
      <c r="K1" s="147"/>
      <c r="L1" s="14" t="s">
        <v>105</v>
      </c>
      <c r="M1" s="12"/>
      <c r="N1" s="12"/>
      <c r="O1" s="13" t="s">
        <v>106</v>
      </c>
      <c r="P1" s="12"/>
      <c r="Q1" s="12"/>
      <c r="R1" s="12"/>
      <c r="S1" s="14" t="s">
        <v>107</v>
      </c>
      <c r="T1" s="14"/>
      <c r="U1" s="146"/>
      <c r="V1" s="14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87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ht="36.96" customHeight="1">
      <c r="B4" s="25"/>
      <c r="C4" s="26" t="s">
        <v>109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48" t="str">
        <f>'Rekapitulace stavby'!K6</f>
        <v>CYKLOTRASA A50/500, ÚSEK KLÁNOVICE - KOLODĚJE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s="1" customFormat="1" ht="32.88" customHeight="1">
      <c r="B7" s="45"/>
      <c r="C7" s="46"/>
      <c r="D7" s="34" t="s">
        <v>110</v>
      </c>
      <c r="E7" s="46"/>
      <c r="F7" s="35" t="s">
        <v>111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s="1" customFormat="1" ht="14.4" customHeight="1">
      <c r="B8" s="45"/>
      <c r="C8" s="46"/>
      <c r="D8" s="37" t="s">
        <v>21</v>
      </c>
      <c r="E8" s="46"/>
      <c r="F8" s="32" t="s">
        <v>5</v>
      </c>
      <c r="G8" s="46"/>
      <c r="H8" s="46"/>
      <c r="I8" s="46"/>
      <c r="J8" s="46"/>
      <c r="K8" s="46"/>
      <c r="L8" s="46"/>
      <c r="M8" s="37" t="s">
        <v>22</v>
      </c>
      <c r="N8" s="46"/>
      <c r="O8" s="32" t="s">
        <v>5</v>
      </c>
      <c r="P8" s="46"/>
      <c r="Q8" s="46"/>
      <c r="R8" s="47"/>
    </row>
    <row r="9" s="1" customFormat="1" ht="14.4" customHeight="1">
      <c r="B9" s="45"/>
      <c r="C9" s="46"/>
      <c r="D9" s="37" t="s">
        <v>23</v>
      </c>
      <c r="E9" s="46"/>
      <c r="F9" s="32" t="s">
        <v>24</v>
      </c>
      <c r="G9" s="46"/>
      <c r="H9" s="46"/>
      <c r="I9" s="46"/>
      <c r="J9" s="46"/>
      <c r="K9" s="46"/>
      <c r="L9" s="46"/>
      <c r="M9" s="37" t="s">
        <v>25</v>
      </c>
      <c r="N9" s="46"/>
      <c r="O9" s="149" t="str">
        <f>'Rekapitulace stavby'!AN8</f>
        <v>10. 4. 2018</v>
      </c>
      <c r="P9" s="89"/>
      <c r="Q9" s="46"/>
      <c r="R9" s="47"/>
    </row>
    <row r="10" s="1" customFormat="1" ht="10.8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="1" customFormat="1" ht="14.4" customHeight="1">
      <c r="B11" s="45"/>
      <c r="C11" s="46"/>
      <c r="D11" s="37" t="s">
        <v>27</v>
      </c>
      <c r="E11" s="46"/>
      <c r="F11" s="46"/>
      <c r="G11" s="46"/>
      <c r="H11" s="46"/>
      <c r="I11" s="46"/>
      <c r="J11" s="46"/>
      <c r="K11" s="46"/>
      <c r="L11" s="46"/>
      <c r="M11" s="37" t="s">
        <v>28</v>
      </c>
      <c r="N11" s="46"/>
      <c r="O11" s="32" t="s">
        <v>5</v>
      </c>
      <c r="P11" s="32"/>
      <c r="Q11" s="46"/>
      <c r="R11" s="47"/>
    </row>
    <row r="12" s="1" customFormat="1" ht="18" customHeight="1">
      <c r="B12" s="45"/>
      <c r="C12" s="46"/>
      <c r="D12" s="46"/>
      <c r="E12" s="32" t="s">
        <v>29</v>
      </c>
      <c r="F12" s="46"/>
      <c r="G12" s="46"/>
      <c r="H12" s="46"/>
      <c r="I12" s="46"/>
      <c r="J12" s="46"/>
      <c r="K12" s="46"/>
      <c r="L12" s="46"/>
      <c r="M12" s="37" t="s">
        <v>30</v>
      </c>
      <c r="N12" s="46"/>
      <c r="O12" s="32" t="s">
        <v>5</v>
      </c>
      <c r="P12" s="32"/>
      <c r="Q12" s="46"/>
      <c r="R12" s="47"/>
    </row>
    <row r="13" s="1" customFormat="1" ht="6.96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="1" customFormat="1" ht="14.4" customHeight="1">
      <c r="B14" s="45"/>
      <c r="C14" s="46"/>
      <c r="D14" s="37" t="s">
        <v>31</v>
      </c>
      <c r="E14" s="46"/>
      <c r="F14" s="46"/>
      <c r="G14" s="46"/>
      <c r="H14" s="46"/>
      <c r="I14" s="46"/>
      <c r="J14" s="46"/>
      <c r="K14" s="46"/>
      <c r="L14" s="46"/>
      <c r="M14" s="37" t="s">
        <v>28</v>
      </c>
      <c r="N14" s="46"/>
      <c r="O14" s="38" t="str">
        <f>IF('Rekapitulace stavby'!AN13="","",'Rekapitulace stavby'!AN13)</f>
        <v>Vyplň údaj</v>
      </c>
      <c r="P14" s="32"/>
      <c r="Q14" s="46"/>
      <c r="R14" s="47"/>
    </row>
    <row r="15" s="1" customFormat="1" ht="18" customHeight="1">
      <c r="B15" s="45"/>
      <c r="C15" s="46"/>
      <c r="D15" s="46"/>
      <c r="E15" s="38" t="str">
        <f>IF('Rekapitulace stavby'!E14="","",'Rekapitulace stavby'!E14)</f>
        <v>Vyplň údaj</v>
      </c>
      <c r="F15" s="150"/>
      <c r="G15" s="150"/>
      <c r="H15" s="150"/>
      <c r="I15" s="150"/>
      <c r="J15" s="150"/>
      <c r="K15" s="150"/>
      <c r="L15" s="150"/>
      <c r="M15" s="37" t="s">
        <v>30</v>
      </c>
      <c r="N15" s="46"/>
      <c r="O15" s="38" t="str">
        <f>IF('Rekapitulace stavby'!AN14="","",'Rekapitulace stavby'!AN14)</f>
        <v>Vyplň údaj</v>
      </c>
      <c r="P15" s="32"/>
      <c r="Q15" s="46"/>
      <c r="R15" s="47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</row>
    <row r="17" s="1" customFormat="1" ht="14.4" customHeight="1">
      <c r="B17" s="45"/>
      <c r="C17" s="46"/>
      <c r="D17" s="37" t="s">
        <v>33</v>
      </c>
      <c r="E17" s="46"/>
      <c r="F17" s="46"/>
      <c r="G17" s="46"/>
      <c r="H17" s="46"/>
      <c r="I17" s="46"/>
      <c r="J17" s="46"/>
      <c r="K17" s="46"/>
      <c r="L17" s="46"/>
      <c r="M17" s="37" t="s">
        <v>28</v>
      </c>
      <c r="N17" s="46"/>
      <c r="O17" s="32" t="s">
        <v>5</v>
      </c>
      <c r="P17" s="32"/>
      <c r="Q17" s="46"/>
      <c r="R17" s="47"/>
    </row>
    <row r="18" s="1" customFormat="1" ht="18" customHeight="1">
      <c r="B18" s="45"/>
      <c r="C18" s="46"/>
      <c r="D18" s="46"/>
      <c r="E18" s="32" t="s">
        <v>34</v>
      </c>
      <c r="F18" s="46"/>
      <c r="G18" s="46"/>
      <c r="H18" s="46"/>
      <c r="I18" s="46"/>
      <c r="J18" s="46"/>
      <c r="K18" s="46"/>
      <c r="L18" s="46"/>
      <c r="M18" s="37" t="s">
        <v>30</v>
      </c>
      <c r="N18" s="46"/>
      <c r="O18" s="32" t="s">
        <v>5</v>
      </c>
      <c r="P18" s="32"/>
      <c r="Q18" s="46"/>
      <c r="R18" s="47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="1" customFormat="1" ht="14.4" customHeight="1">
      <c r="B20" s="45"/>
      <c r="C20" s="46"/>
      <c r="D20" s="37" t="s">
        <v>36</v>
      </c>
      <c r="E20" s="46"/>
      <c r="F20" s="46"/>
      <c r="G20" s="46"/>
      <c r="H20" s="46"/>
      <c r="I20" s="46"/>
      <c r="J20" s="46"/>
      <c r="K20" s="46"/>
      <c r="L20" s="46"/>
      <c r="M20" s="37" t="s">
        <v>28</v>
      </c>
      <c r="N20" s="46"/>
      <c r="O20" s="32" t="str">
        <f>IF('Rekapitulace stavby'!AN19="","",'Rekapitulace stavby'!AN19)</f>
        <v/>
      </c>
      <c r="P20" s="32"/>
      <c r="Q20" s="46"/>
      <c r="R20" s="47"/>
    </row>
    <row r="21" s="1" customFormat="1" ht="18" customHeight="1">
      <c r="B21" s="45"/>
      <c r="C21" s="46"/>
      <c r="D21" s="46"/>
      <c r="E21" s="32" t="str">
        <f>IF('Rekapitulace stavby'!E20="","",'Rekapitulace stavby'!E20)</f>
        <v xml:space="preserve"> </v>
      </c>
      <c r="F21" s="46"/>
      <c r="G21" s="46"/>
      <c r="H21" s="46"/>
      <c r="I21" s="46"/>
      <c r="J21" s="46"/>
      <c r="K21" s="46"/>
      <c r="L21" s="46"/>
      <c r="M21" s="37" t="s">
        <v>30</v>
      </c>
      <c r="N21" s="46"/>
      <c r="O21" s="32" t="str">
        <f>IF('Rekapitulace stavby'!AN20="","",'Rekapitulace stavby'!AN20)</f>
        <v/>
      </c>
      <c r="P21" s="32"/>
      <c r="Q21" s="46"/>
      <c r="R21" s="47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="1" customFormat="1" ht="14.4" customHeight="1">
      <c r="B23" s="45"/>
      <c r="C23" s="46"/>
      <c r="D23" s="37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6.5" customHeight="1">
      <c r="B24" s="45"/>
      <c r="C24" s="46"/>
      <c r="D24" s="46"/>
      <c r="E24" s="41" t="s">
        <v>5</v>
      </c>
      <c r="F24" s="41"/>
      <c r="G24" s="41"/>
      <c r="H24" s="41"/>
      <c r="I24" s="41"/>
      <c r="J24" s="41"/>
      <c r="K24" s="41"/>
      <c r="L24" s="41"/>
      <c r="M24" s="46"/>
      <c r="N24" s="46"/>
      <c r="O24" s="46"/>
      <c r="P24" s="46"/>
      <c r="Q24" s="46"/>
      <c r="R24" s="47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46"/>
      <c r="R26" s="47"/>
    </row>
    <row r="27" s="1" customFormat="1" ht="14.4" customHeight="1">
      <c r="B27" s="45"/>
      <c r="C27" s="46"/>
      <c r="D27" s="151" t="s">
        <v>112</v>
      </c>
      <c r="E27" s="46"/>
      <c r="F27" s="46"/>
      <c r="G27" s="46"/>
      <c r="H27" s="46"/>
      <c r="I27" s="46"/>
      <c r="J27" s="46"/>
      <c r="K27" s="46"/>
      <c r="L27" s="46"/>
      <c r="M27" s="44">
        <f>N88</f>
        <v>0</v>
      </c>
      <c r="N27" s="44"/>
      <c r="O27" s="44"/>
      <c r="P27" s="44"/>
      <c r="Q27" s="46"/>
      <c r="R27" s="47"/>
    </row>
    <row r="28" s="1" customFormat="1" ht="14.4" customHeight="1">
      <c r="B28" s="45"/>
      <c r="C28" s="46"/>
      <c r="D28" s="43" t="s">
        <v>97</v>
      </c>
      <c r="E28" s="46"/>
      <c r="F28" s="46"/>
      <c r="G28" s="46"/>
      <c r="H28" s="46"/>
      <c r="I28" s="46"/>
      <c r="J28" s="46"/>
      <c r="K28" s="46"/>
      <c r="L28" s="46"/>
      <c r="M28" s="44">
        <f>N97</f>
        <v>0</v>
      </c>
      <c r="N28" s="44"/>
      <c r="O28" s="44"/>
      <c r="P28" s="44"/>
      <c r="Q28" s="46"/>
      <c r="R28" s="47"/>
    </row>
    <row r="29" s="1" customFormat="1" ht="6.96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="1" customFormat="1" ht="25.44" customHeight="1">
      <c r="B30" s="45"/>
      <c r="C30" s="46"/>
      <c r="D30" s="152" t="s">
        <v>41</v>
      </c>
      <c r="E30" s="46"/>
      <c r="F30" s="46"/>
      <c r="G30" s="46"/>
      <c r="H30" s="46"/>
      <c r="I30" s="46"/>
      <c r="J30" s="46"/>
      <c r="K30" s="46"/>
      <c r="L30" s="46"/>
      <c r="M30" s="153">
        <f>ROUND(M27+M28,2)</f>
        <v>0</v>
      </c>
      <c r="N30" s="46"/>
      <c r="O30" s="46"/>
      <c r="P30" s="46"/>
      <c r="Q30" s="46"/>
      <c r="R30" s="47"/>
    </row>
    <row r="31" s="1" customFormat="1" ht="6.96" customHeight="1">
      <c r="B31" s="45"/>
      <c r="C31" s="4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46"/>
      <c r="R31" s="47"/>
    </row>
    <row r="32" s="1" customFormat="1" ht="14.4" customHeight="1">
      <c r="B32" s="45"/>
      <c r="C32" s="46"/>
      <c r="D32" s="53" t="s">
        <v>42</v>
      </c>
      <c r="E32" s="53" t="s">
        <v>43</v>
      </c>
      <c r="F32" s="54">
        <v>0.20999999999999999</v>
      </c>
      <c r="G32" s="154" t="s">
        <v>44</v>
      </c>
      <c r="H32" s="155">
        <f>(SUM(BE97:BE104)+SUM(BE122:BE192))</f>
        <v>0</v>
      </c>
      <c r="I32" s="46"/>
      <c r="J32" s="46"/>
      <c r="K32" s="46"/>
      <c r="L32" s="46"/>
      <c r="M32" s="155">
        <f>ROUND((SUM(BE97:BE104)+SUM(BE122:BE192)), 2)*F32</f>
        <v>0</v>
      </c>
      <c r="N32" s="46"/>
      <c r="O32" s="46"/>
      <c r="P32" s="46"/>
      <c r="Q32" s="46"/>
      <c r="R32" s="47"/>
    </row>
    <row r="33" s="1" customFormat="1" ht="14.4" customHeight="1">
      <c r="B33" s="45"/>
      <c r="C33" s="46"/>
      <c r="D33" s="46"/>
      <c r="E33" s="53" t="s">
        <v>45</v>
      </c>
      <c r="F33" s="54">
        <v>0.14999999999999999</v>
      </c>
      <c r="G33" s="154" t="s">
        <v>44</v>
      </c>
      <c r="H33" s="155">
        <f>(SUM(BF97:BF104)+SUM(BF122:BF192))</f>
        <v>0</v>
      </c>
      <c r="I33" s="46"/>
      <c r="J33" s="46"/>
      <c r="K33" s="46"/>
      <c r="L33" s="46"/>
      <c r="M33" s="155">
        <f>ROUND((SUM(BF97:BF104)+SUM(BF122:BF192)), 2)*F33</f>
        <v>0</v>
      </c>
      <c r="N33" s="46"/>
      <c r="O33" s="46"/>
      <c r="P33" s="46"/>
      <c r="Q33" s="46"/>
      <c r="R33" s="47"/>
    </row>
    <row r="34" hidden="1" s="1" customFormat="1" ht="14.4" customHeight="1">
      <c r="B34" s="45"/>
      <c r="C34" s="46"/>
      <c r="D34" s="46"/>
      <c r="E34" s="53" t="s">
        <v>46</v>
      </c>
      <c r="F34" s="54">
        <v>0.20999999999999999</v>
      </c>
      <c r="G34" s="154" t="s">
        <v>44</v>
      </c>
      <c r="H34" s="155">
        <f>(SUM(BG97:BG104)+SUM(BG122:BG192))</f>
        <v>0</v>
      </c>
      <c r="I34" s="46"/>
      <c r="J34" s="46"/>
      <c r="K34" s="46"/>
      <c r="L34" s="46"/>
      <c r="M34" s="155"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47</v>
      </c>
      <c r="F35" s="54">
        <v>0.14999999999999999</v>
      </c>
      <c r="G35" s="154" t="s">
        <v>44</v>
      </c>
      <c r="H35" s="155">
        <f>(SUM(BH97:BH104)+SUM(BH122:BH192))</f>
        <v>0</v>
      </c>
      <c r="I35" s="46"/>
      <c r="J35" s="46"/>
      <c r="K35" s="46"/>
      <c r="L35" s="46"/>
      <c r="M35" s="155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48</v>
      </c>
      <c r="F36" s="54">
        <v>0</v>
      </c>
      <c r="G36" s="154" t="s">
        <v>44</v>
      </c>
      <c r="H36" s="155">
        <f>(SUM(BI97:BI104)+SUM(BI122:BI192))</f>
        <v>0</v>
      </c>
      <c r="I36" s="46"/>
      <c r="J36" s="46"/>
      <c r="K36" s="46"/>
      <c r="L36" s="46"/>
      <c r="M36" s="155">
        <v>0</v>
      </c>
      <c r="N36" s="46"/>
      <c r="O36" s="46"/>
      <c r="P36" s="46"/>
      <c r="Q36" s="46"/>
      <c r="R36" s="47"/>
    </row>
    <row r="37" s="1" customFormat="1" ht="6.96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="1" customFormat="1" ht="25.44" customHeight="1">
      <c r="B38" s="45"/>
      <c r="C38" s="144"/>
      <c r="D38" s="156" t="s">
        <v>49</v>
      </c>
      <c r="E38" s="96"/>
      <c r="F38" s="96"/>
      <c r="G38" s="157" t="s">
        <v>50</v>
      </c>
      <c r="H38" s="158" t="s">
        <v>51</v>
      </c>
      <c r="I38" s="96"/>
      <c r="J38" s="96"/>
      <c r="K38" s="96"/>
      <c r="L38" s="159">
        <f>SUM(M30:M36)</f>
        <v>0</v>
      </c>
      <c r="M38" s="159"/>
      <c r="N38" s="159"/>
      <c r="O38" s="159"/>
      <c r="P38" s="160"/>
      <c r="Q38" s="144"/>
      <c r="R38" s="47"/>
    </row>
    <row r="39" s="1" customFormat="1" ht="14.4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="1" customFormat="1" ht="36.96" customHeight="1">
      <c r="B76" s="45"/>
      <c r="C76" s="26" t="s">
        <v>113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</row>
    <row r="78" s="1" customFormat="1" ht="30" customHeight="1">
      <c r="B78" s="45"/>
      <c r="C78" s="37" t="s">
        <v>19</v>
      </c>
      <c r="D78" s="46"/>
      <c r="E78" s="46"/>
      <c r="F78" s="148" t="str">
        <f>F6</f>
        <v>CYKLOTRASA A50/500, ÚSEK KLÁNOVICE - KOLODĚJE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</row>
    <row r="79" s="1" customFormat="1" ht="36.96" customHeight="1">
      <c r="B79" s="45"/>
      <c r="C79" s="84" t="s">
        <v>110</v>
      </c>
      <c r="D79" s="46"/>
      <c r="E79" s="46"/>
      <c r="F79" s="86" t="str">
        <f>F7</f>
        <v>01 - Stezka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</row>
    <row r="80" s="1" customFormat="1" ht="6.96" customHeigh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</row>
    <row r="81" s="1" customFormat="1" ht="18" customHeight="1">
      <c r="B81" s="45"/>
      <c r="C81" s="37" t="s">
        <v>23</v>
      </c>
      <c r="D81" s="46"/>
      <c r="E81" s="46"/>
      <c r="F81" s="32" t="str">
        <f>F9</f>
        <v>Praha</v>
      </c>
      <c r="G81" s="46"/>
      <c r="H81" s="46"/>
      <c r="I81" s="46"/>
      <c r="J81" s="46"/>
      <c r="K81" s="37" t="s">
        <v>25</v>
      </c>
      <c r="L81" s="46"/>
      <c r="M81" s="89" t="str">
        <f>IF(O9="","",O9)</f>
        <v>10. 4. 2018</v>
      </c>
      <c r="N81" s="89"/>
      <c r="O81" s="89"/>
      <c r="P81" s="89"/>
      <c r="Q81" s="46"/>
      <c r="R81" s="47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</row>
    <row r="83" s="1" customFormat="1">
      <c r="B83" s="45"/>
      <c r="C83" s="37" t="s">
        <v>27</v>
      </c>
      <c r="D83" s="46"/>
      <c r="E83" s="46"/>
      <c r="F83" s="32" t="str">
        <f>E12</f>
        <v>TSK Praha, a.s.</v>
      </c>
      <c r="G83" s="46"/>
      <c r="H83" s="46"/>
      <c r="I83" s="46"/>
      <c r="J83" s="46"/>
      <c r="K83" s="37" t="s">
        <v>33</v>
      </c>
      <c r="L83" s="46"/>
      <c r="M83" s="32" t="str">
        <f>E18</f>
        <v>AVS Projekt, s.r.o.</v>
      </c>
      <c r="N83" s="32"/>
      <c r="O83" s="32"/>
      <c r="P83" s="32"/>
      <c r="Q83" s="32"/>
      <c r="R83" s="47"/>
    </row>
    <row r="84" s="1" customFormat="1" ht="14.4" customHeight="1">
      <c r="B84" s="45"/>
      <c r="C84" s="37" t="s">
        <v>31</v>
      </c>
      <c r="D84" s="46"/>
      <c r="E84" s="46"/>
      <c r="F84" s="32" t="str">
        <f>IF(E15="","",E15)</f>
        <v>Vyplň údaj</v>
      </c>
      <c r="G84" s="46"/>
      <c r="H84" s="46"/>
      <c r="I84" s="46"/>
      <c r="J84" s="46"/>
      <c r="K84" s="37" t="s">
        <v>36</v>
      </c>
      <c r="L84" s="46"/>
      <c r="M84" s="32" t="str">
        <f>E21</f>
        <v xml:space="preserve"> </v>
      </c>
      <c r="N84" s="32"/>
      <c r="O84" s="32"/>
      <c r="P84" s="32"/>
      <c r="Q84" s="32"/>
      <c r="R84" s="47"/>
    </row>
    <row r="85" s="1" customFormat="1" ht="10.32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</row>
    <row r="86" s="1" customFormat="1" ht="29.28" customHeight="1">
      <c r="B86" s="45"/>
      <c r="C86" s="161" t="s">
        <v>114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61" t="s">
        <v>115</v>
      </c>
      <c r="O86" s="144"/>
      <c r="P86" s="144"/>
      <c r="Q86" s="144"/>
      <c r="R86" s="47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="1" customFormat="1" ht="29.28" customHeight="1">
      <c r="B88" s="45"/>
      <c r="C88" s="162" t="s">
        <v>116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06">
        <f>N122</f>
        <v>0</v>
      </c>
      <c r="O88" s="163"/>
      <c r="P88" s="163"/>
      <c r="Q88" s="163"/>
      <c r="R88" s="47"/>
      <c r="AU88" s="21" t="s">
        <v>117</v>
      </c>
    </row>
    <row r="89" s="6" customFormat="1" ht="24.96" customHeight="1">
      <c r="B89" s="164"/>
      <c r="C89" s="165"/>
      <c r="D89" s="166" t="s">
        <v>118</v>
      </c>
      <c r="E89" s="165"/>
      <c r="F89" s="165"/>
      <c r="G89" s="165"/>
      <c r="H89" s="165"/>
      <c r="I89" s="165"/>
      <c r="J89" s="165"/>
      <c r="K89" s="165"/>
      <c r="L89" s="165"/>
      <c r="M89" s="165"/>
      <c r="N89" s="167">
        <f>N123</f>
        <v>0</v>
      </c>
      <c r="O89" s="165"/>
      <c r="P89" s="165"/>
      <c r="Q89" s="165"/>
      <c r="R89" s="168"/>
    </row>
    <row r="90" s="7" customFormat="1" ht="19.92" customHeight="1">
      <c r="B90" s="169"/>
      <c r="C90" s="170"/>
      <c r="D90" s="129" t="s">
        <v>119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31">
        <f>N124</f>
        <v>0</v>
      </c>
      <c r="O90" s="170"/>
      <c r="P90" s="170"/>
      <c r="Q90" s="170"/>
      <c r="R90" s="171"/>
    </row>
    <row r="91" s="7" customFormat="1" ht="19.92" customHeight="1">
      <c r="B91" s="169"/>
      <c r="C91" s="170"/>
      <c r="D91" s="129" t="s">
        <v>120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31">
        <f>N144</f>
        <v>0</v>
      </c>
      <c r="O91" s="170"/>
      <c r="P91" s="170"/>
      <c r="Q91" s="170"/>
      <c r="R91" s="171"/>
    </row>
    <row r="92" s="7" customFormat="1" ht="19.92" customHeight="1">
      <c r="B92" s="169"/>
      <c r="C92" s="170"/>
      <c r="D92" s="129" t="s">
        <v>121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31">
        <f>N147</f>
        <v>0</v>
      </c>
      <c r="O92" s="170"/>
      <c r="P92" s="170"/>
      <c r="Q92" s="170"/>
      <c r="R92" s="171"/>
    </row>
    <row r="93" s="7" customFormat="1" ht="19.92" customHeight="1">
      <c r="B93" s="169"/>
      <c r="C93" s="170"/>
      <c r="D93" s="129" t="s">
        <v>122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31">
        <f>N162</f>
        <v>0</v>
      </c>
      <c r="O93" s="170"/>
      <c r="P93" s="170"/>
      <c r="Q93" s="170"/>
      <c r="R93" s="171"/>
    </row>
    <row r="94" s="7" customFormat="1" ht="19.92" customHeight="1">
      <c r="B94" s="169"/>
      <c r="C94" s="170"/>
      <c r="D94" s="129" t="s">
        <v>123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31">
        <f>N177</f>
        <v>0</v>
      </c>
      <c r="O94" s="170"/>
      <c r="P94" s="170"/>
      <c r="Q94" s="170"/>
      <c r="R94" s="171"/>
    </row>
    <row r="95" s="7" customFormat="1" ht="19.92" customHeight="1">
      <c r="B95" s="169"/>
      <c r="C95" s="170"/>
      <c r="D95" s="129" t="s">
        <v>124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31">
        <f>N190</f>
        <v>0</v>
      </c>
      <c r="O95" s="170"/>
      <c r="P95" s="170"/>
      <c r="Q95" s="170"/>
      <c r="R95" s="171"/>
    </row>
    <row r="96" s="1" customFormat="1" ht="21.84" customHeight="1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</row>
    <row r="97" s="1" customFormat="1" ht="29.28" customHeight="1">
      <c r="B97" s="45"/>
      <c r="C97" s="162" t="s">
        <v>125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63">
        <f>ROUND(N98+N99+N100+N101+N102+N103,2)</f>
        <v>0</v>
      </c>
      <c r="O97" s="172"/>
      <c r="P97" s="172"/>
      <c r="Q97" s="172"/>
      <c r="R97" s="47"/>
      <c r="T97" s="173"/>
      <c r="U97" s="174" t="s">
        <v>42</v>
      </c>
    </row>
    <row r="98" s="1" customFormat="1" ht="18" customHeight="1">
      <c r="B98" s="175"/>
      <c r="C98" s="176"/>
      <c r="D98" s="136" t="s">
        <v>126</v>
      </c>
      <c r="E98" s="177"/>
      <c r="F98" s="177"/>
      <c r="G98" s="177"/>
      <c r="H98" s="177"/>
      <c r="I98" s="176"/>
      <c r="J98" s="176"/>
      <c r="K98" s="176"/>
      <c r="L98" s="176"/>
      <c r="M98" s="176"/>
      <c r="N98" s="130">
        <f>ROUND(N88*T98,2)</f>
        <v>0</v>
      </c>
      <c r="O98" s="178"/>
      <c r="P98" s="178"/>
      <c r="Q98" s="178"/>
      <c r="R98" s="179"/>
      <c r="S98" s="180"/>
      <c r="T98" s="181"/>
      <c r="U98" s="182" t="s">
        <v>43</v>
      </c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3" t="s">
        <v>127</v>
      </c>
      <c r="AZ98" s="180"/>
      <c r="BA98" s="180"/>
      <c r="BB98" s="180"/>
      <c r="BC98" s="180"/>
      <c r="BD98" s="180"/>
      <c r="BE98" s="184">
        <f>IF(U98="základní",N98,0)</f>
        <v>0</v>
      </c>
      <c r="BF98" s="184">
        <f>IF(U98="snížená",N98,0)</f>
        <v>0</v>
      </c>
      <c r="BG98" s="184">
        <f>IF(U98="zákl. přenesená",N98,0)</f>
        <v>0</v>
      </c>
      <c r="BH98" s="184">
        <f>IF(U98="sníž. přenesená",N98,0)</f>
        <v>0</v>
      </c>
      <c r="BI98" s="184">
        <f>IF(U98="nulová",N98,0)</f>
        <v>0</v>
      </c>
      <c r="BJ98" s="183" t="s">
        <v>86</v>
      </c>
      <c r="BK98" s="180"/>
      <c r="BL98" s="180"/>
      <c r="BM98" s="180"/>
    </row>
    <row r="99" s="1" customFormat="1" ht="18" customHeight="1">
      <c r="B99" s="175"/>
      <c r="C99" s="176"/>
      <c r="D99" s="136" t="s">
        <v>128</v>
      </c>
      <c r="E99" s="177"/>
      <c r="F99" s="177"/>
      <c r="G99" s="177"/>
      <c r="H99" s="177"/>
      <c r="I99" s="176"/>
      <c r="J99" s="176"/>
      <c r="K99" s="176"/>
      <c r="L99" s="176"/>
      <c r="M99" s="176"/>
      <c r="N99" s="130">
        <f>ROUND(N88*T99,2)</f>
        <v>0</v>
      </c>
      <c r="O99" s="178"/>
      <c r="P99" s="178"/>
      <c r="Q99" s="178"/>
      <c r="R99" s="179"/>
      <c r="S99" s="180"/>
      <c r="T99" s="181"/>
      <c r="U99" s="182" t="s">
        <v>43</v>
      </c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3" t="s">
        <v>127</v>
      </c>
      <c r="AZ99" s="180"/>
      <c r="BA99" s="180"/>
      <c r="BB99" s="180"/>
      <c r="BC99" s="180"/>
      <c r="BD99" s="180"/>
      <c r="BE99" s="184">
        <f>IF(U99="základní",N99,0)</f>
        <v>0</v>
      </c>
      <c r="BF99" s="184">
        <f>IF(U99="snížená",N99,0)</f>
        <v>0</v>
      </c>
      <c r="BG99" s="184">
        <f>IF(U99="zákl. přenesená",N99,0)</f>
        <v>0</v>
      </c>
      <c r="BH99" s="184">
        <f>IF(U99="sníž. přenesená",N99,0)</f>
        <v>0</v>
      </c>
      <c r="BI99" s="184">
        <f>IF(U99="nulová",N99,0)</f>
        <v>0</v>
      </c>
      <c r="BJ99" s="183" t="s">
        <v>86</v>
      </c>
      <c r="BK99" s="180"/>
      <c r="BL99" s="180"/>
      <c r="BM99" s="180"/>
    </row>
    <row r="100" s="1" customFormat="1" ht="18" customHeight="1">
      <c r="B100" s="175"/>
      <c r="C100" s="176"/>
      <c r="D100" s="136" t="s">
        <v>129</v>
      </c>
      <c r="E100" s="177"/>
      <c r="F100" s="177"/>
      <c r="G100" s="177"/>
      <c r="H100" s="177"/>
      <c r="I100" s="176"/>
      <c r="J100" s="176"/>
      <c r="K100" s="176"/>
      <c r="L100" s="176"/>
      <c r="M100" s="176"/>
      <c r="N100" s="130">
        <f>ROUND(N88*T100,2)</f>
        <v>0</v>
      </c>
      <c r="O100" s="178"/>
      <c r="P100" s="178"/>
      <c r="Q100" s="178"/>
      <c r="R100" s="179"/>
      <c r="S100" s="180"/>
      <c r="T100" s="181"/>
      <c r="U100" s="182" t="s">
        <v>43</v>
      </c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3" t="s">
        <v>127</v>
      </c>
      <c r="AZ100" s="180"/>
      <c r="BA100" s="180"/>
      <c r="BB100" s="180"/>
      <c r="BC100" s="180"/>
      <c r="BD100" s="180"/>
      <c r="BE100" s="184">
        <f>IF(U100="základní",N100,0)</f>
        <v>0</v>
      </c>
      <c r="BF100" s="184">
        <f>IF(U100="snížená",N100,0)</f>
        <v>0</v>
      </c>
      <c r="BG100" s="184">
        <f>IF(U100="zákl. přenesená",N100,0)</f>
        <v>0</v>
      </c>
      <c r="BH100" s="184">
        <f>IF(U100="sníž. přenesená",N100,0)</f>
        <v>0</v>
      </c>
      <c r="BI100" s="184">
        <f>IF(U100="nulová",N100,0)</f>
        <v>0</v>
      </c>
      <c r="BJ100" s="183" t="s">
        <v>86</v>
      </c>
      <c r="BK100" s="180"/>
      <c r="BL100" s="180"/>
      <c r="BM100" s="180"/>
    </row>
    <row r="101" s="1" customFormat="1" ht="18" customHeight="1">
      <c r="B101" s="175"/>
      <c r="C101" s="176"/>
      <c r="D101" s="136" t="s">
        <v>130</v>
      </c>
      <c r="E101" s="177"/>
      <c r="F101" s="177"/>
      <c r="G101" s="177"/>
      <c r="H101" s="177"/>
      <c r="I101" s="176"/>
      <c r="J101" s="176"/>
      <c r="K101" s="176"/>
      <c r="L101" s="176"/>
      <c r="M101" s="176"/>
      <c r="N101" s="130">
        <f>ROUND(N88*T101,2)</f>
        <v>0</v>
      </c>
      <c r="O101" s="178"/>
      <c r="P101" s="178"/>
      <c r="Q101" s="178"/>
      <c r="R101" s="179"/>
      <c r="S101" s="180"/>
      <c r="T101" s="181"/>
      <c r="U101" s="182" t="s">
        <v>43</v>
      </c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3" t="s">
        <v>127</v>
      </c>
      <c r="AZ101" s="180"/>
      <c r="BA101" s="180"/>
      <c r="BB101" s="180"/>
      <c r="BC101" s="180"/>
      <c r="BD101" s="180"/>
      <c r="BE101" s="184">
        <f>IF(U101="základní",N101,0)</f>
        <v>0</v>
      </c>
      <c r="BF101" s="184">
        <f>IF(U101="snížená",N101,0)</f>
        <v>0</v>
      </c>
      <c r="BG101" s="184">
        <f>IF(U101="zákl. přenesená",N101,0)</f>
        <v>0</v>
      </c>
      <c r="BH101" s="184">
        <f>IF(U101="sníž. přenesená",N101,0)</f>
        <v>0</v>
      </c>
      <c r="BI101" s="184">
        <f>IF(U101="nulová",N101,0)</f>
        <v>0</v>
      </c>
      <c r="BJ101" s="183" t="s">
        <v>86</v>
      </c>
      <c r="BK101" s="180"/>
      <c r="BL101" s="180"/>
      <c r="BM101" s="180"/>
    </row>
    <row r="102" s="1" customFormat="1" ht="18" customHeight="1">
      <c r="B102" s="175"/>
      <c r="C102" s="176"/>
      <c r="D102" s="136" t="s">
        <v>131</v>
      </c>
      <c r="E102" s="177"/>
      <c r="F102" s="177"/>
      <c r="G102" s="177"/>
      <c r="H102" s="177"/>
      <c r="I102" s="176"/>
      <c r="J102" s="176"/>
      <c r="K102" s="176"/>
      <c r="L102" s="176"/>
      <c r="M102" s="176"/>
      <c r="N102" s="130">
        <f>ROUND(N88*T102,2)</f>
        <v>0</v>
      </c>
      <c r="O102" s="178"/>
      <c r="P102" s="178"/>
      <c r="Q102" s="178"/>
      <c r="R102" s="179"/>
      <c r="S102" s="180"/>
      <c r="T102" s="181"/>
      <c r="U102" s="182" t="s">
        <v>43</v>
      </c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3" t="s">
        <v>127</v>
      </c>
      <c r="AZ102" s="180"/>
      <c r="BA102" s="180"/>
      <c r="BB102" s="180"/>
      <c r="BC102" s="180"/>
      <c r="BD102" s="180"/>
      <c r="BE102" s="184">
        <f>IF(U102="základní",N102,0)</f>
        <v>0</v>
      </c>
      <c r="BF102" s="184">
        <f>IF(U102="snížená",N102,0)</f>
        <v>0</v>
      </c>
      <c r="BG102" s="184">
        <f>IF(U102="zákl. přenesená",N102,0)</f>
        <v>0</v>
      </c>
      <c r="BH102" s="184">
        <f>IF(U102="sníž. přenesená",N102,0)</f>
        <v>0</v>
      </c>
      <c r="BI102" s="184">
        <f>IF(U102="nulová",N102,0)</f>
        <v>0</v>
      </c>
      <c r="BJ102" s="183" t="s">
        <v>86</v>
      </c>
      <c r="BK102" s="180"/>
      <c r="BL102" s="180"/>
      <c r="BM102" s="180"/>
    </row>
    <row r="103" s="1" customFormat="1" ht="18" customHeight="1">
      <c r="B103" s="175"/>
      <c r="C103" s="176"/>
      <c r="D103" s="177" t="s">
        <v>132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30">
        <f>ROUND(N88*T103,2)</f>
        <v>0</v>
      </c>
      <c r="O103" s="178"/>
      <c r="P103" s="178"/>
      <c r="Q103" s="178"/>
      <c r="R103" s="179"/>
      <c r="S103" s="180"/>
      <c r="T103" s="185"/>
      <c r="U103" s="186" t="s">
        <v>43</v>
      </c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3" t="s">
        <v>133</v>
      </c>
      <c r="AZ103" s="180"/>
      <c r="BA103" s="180"/>
      <c r="BB103" s="180"/>
      <c r="BC103" s="180"/>
      <c r="BD103" s="180"/>
      <c r="BE103" s="184">
        <f>IF(U103="základní",N103,0)</f>
        <v>0</v>
      </c>
      <c r="BF103" s="184">
        <f>IF(U103="snížená",N103,0)</f>
        <v>0</v>
      </c>
      <c r="BG103" s="184">
        <f>IF(U103="zákl. přenesená",N103,0)</f>
        <v>0</v>
      </c>
      <c r="BH103" s="184">
        <f>IF(U103="sníž. přenesená",N103,0)</f>
        <v>0</v>
      </c>
      <c r="BI103" s="184">
        <f>IF(U103="nulová",N103,0)</f>
        <v>0</v>
      </c>
      <c r="BJ103" s="183" t="s">
        <v>86</v>
      </c>
      <c r="BK103" s="180"/>
      <c r="BL103" s="180"/>
      <c r="BM103" s="180"/>
    </row>
    <row r="104" s="1" customForma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</row>
    <row r="105" s="1" customFormat="1" ht="29.28" customHeight="1">
      <c r="B105" s="45"/>
      <c r="C105" s="143" t="s">
        <v>102</v>
      </c>
      <c r="D105" s="144"/>
      <c r="E105" s="144"/>
      <c r="F105" s="144"/>
      <c r="G105" s="144"/>
      <c r="H105" s="144"/>
      <c r="I105" s="144"/>
      <c r="J105" s="144"/>
      <c r="K105" s="144"/>
      <c r="L105" s="145">
        <f>ROUND(SUM(N88+N97),2)</f>
        <v>0</v>
      </c>
      <c r="M105" s="145"/>
      <c r="N105" s="145"/>
      <c r="O105" s="145"/>
      <c r="P105" s="145"/>
      <c r="Q105" s="145"/>
      <c r="R105" s="47"/>
    </row>
    <row r="106" s="1" customFormat="1" ht="6.96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</row>
    <row r="110" s="1" customFormat="1" ht="6.96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</row>
    <row r="111" s="1" customFormat="1" ht="36.96" customHeight="1">
      <c r="B111" s="45"/>
      <c r="C111" s="26" t="s">
        <v>134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6.96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30" customHeight="1">
      <c r="B113" s="45"/>
      <c r="C113" s="37" t="s">
        <v>19</v>
      </c>
      <c r="D113" s="46"/>
      <c r="E113" s="46"/>
      <c r="F113" s="148" t="str">
        <f>F6</f>
        <v>CYKLOTRASA A50/500, ÚSEK KLÁNOVICE - KOLODĚJE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6"/>
      <c r="R113" s="47"/>
    </row>
    <row r="114" s="1" customFormat="1" ht="36.96" customHeight="1">
      <c r="B114" s="45"/>
      <c r="C114" s="84" t="s">
        <v>110</v>
      </c>
      <c r="D114" s="46"/>
      <c r="E114" s="46"/>
      <c r="F114" s="86" t="str">
        <f>F7</f>
        <v>01 - Stezka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6.96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18" customHeight="1">
      <c r="B116" s="45"/>
      <c r="C116" s="37" t="s">
        <v>23</v>
      </c>
      <c r="D116" s="46"/>
      <c r="E116" s="46"/>
      <c r="F116" s="32" t="str">
        <f>F9</f>
        <v>Praha</v>
      </c>
      <c r="G116" s="46"/>
      <c r="H116" s="46"/>
      <c r="I116" s="46"/>
      <c r="J116" s="46"/>
      <c r="K116" s="37" t="s">
        <v>25</v>
      </c>
      <c r="L116" s="46"/>
      <c r="M116" s="89" t="str">
        <f>IF(O9="","",O9)</f>
        <v>10. 4. 2018</v>
      </c>
      <c r="N116" s="89"/>
      <c r="O116" s="89"/>
      <c r="P116" s="89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>
      <c r="B118" s="45"/>
      <c r="C118" s="37" t="s">
        <v>27</v>
      </c>
      <c r="D118" s="46"/>
      <c r="E118" s="46"/>
      <c r="F118" s="32" t="str">
        <f>E12</f>
        <v>TSK Praha, a.s.</v>
      </c>
      <c r="G118" s="46"/>
      <c r="H118" s="46"/>
      <c r="I118" s="46"/>
      <c r="J118" s="46"/>
      <c r="K118" s="37" t="s">
        <v>33</v>
      </c>
      <c r="L118" s="46"/>
      <c r="M118" s="32" t="str">
        <f>E18</f>
        <v>AVS Projekt, s.r.o.</v>
      </c>
      <c r="N118" s="32"/>
      <c r="O118" s="32"/>
      <c r="P118" s="32"/>
      <c r="Q118" s="32"/>
      <c r="R118" s="47"/>
    </row>
    <row r="119" s="1" customFormat="1" ht="14.4" customHeight="1">
      <c r="B119" s="45"/>
      <c r="C119" s="37" t="s">
        <v>31</v>
      </c>
      <c r="D119" s="46"/>
      <c r="E119" s="46"/>
      <c r="F119" s="32" t="str">
        <f>IF(E15="","",E15)</f>
        <v>Vyplň údaj</v>
      </c>
      <c r="G119" s="46"/>
      <c r="H119" s="46"/>
      <c r="I119" s="46"/>
      <c r="J119" s="46"/>
      <c r="K119" s="37" t="s">
        <v>36</v>
      </c>
      <c r="L119" s="46"/>
      <c r="M119" s="32" t="str">
        <f>E21</f>
        <v xml:space="preserve"> </v>
      </c>
      <c r="N119" s="32"/>
      <c r="O119" s="32"/>
      <c r="P119" s="32"/>
      <c r="Q119" s="32"/>
      <c r="R119" s="47"/>
    </row>
    <row r="120" s="1" customFormat="1" ht="10.32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8" customFormat="1" ht="29.28" customHeight="1">
      <c r="B121" s="187"/>
      <c r="C121" s="188" t="s">
        <v>135</v>
      </c>
      <c r="D121" s="189" t="s">
        <v>136</v>
      </c>
      <c r="E121" s="189" t="s">
        <v>60</v>
      </c>
      <c r="F121" s="189" t="s">
        <v>137</v>
      </c>
      <c r="G121" s="189"/>
      <c r="H121" s="189"/>
      <c r="I121" s="189"/>
      <c r="J121" s="189" t="s">
        <v>138</v>
      </c>
      <c r="K121" s="189" t="s">
        <v>139</v>
      </c>
      <c r="L121" s="189" t="s">
        <v>140</v>
      </c>
      <c r="M121" s="189"/>
      <c r="N121" s="189" t="s">
        <v>115</v>
      </c>
      <c r="O121" s="189"/>
      <c r="P121" s="189"/>
      <c r="Q121" s="190"/>
      <c r="R121" s="191"/>
      <c r="T121" s="99" t="s">
        <v>141</v>
      </c>
      <c r="U121" s="100" t="s">
        <v>42</v>
      </c>
      <c r="V121" s="100" t="s">
        <v>142</v>
      </c>
      <c r="W121" s="100" t="s">
        <v>143</v>
      </c>
      <c r="X121" s="100" t="s">
        <v>144</v>
      </c>
      <c r="Y121" s="100" t="s">
        <v>145</v>
      </c>
      <c r="Z121" s="100" t="s">
        <v>146</v>
      </c>
      <c r="AA121" s="101" t="s">
        <v>147</v>
      </c>
    </row>
    <row r="122" s="1" customFormat="1" ht="29.28" customHeight="1">
      <c r="B122" s="45"/>
      <c r="C122" s="103" t="s">
        <v>112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192">
        <f>BK122</f>
        <v>0</v>
      </c>
      <c r="O122" s="193"/>
      <c r="P122" s="193"/>
      <c r="Q122" s="193"/>
      <c r="R122" s="47"/>
      <c r="T122" s="102"/>
      <c r="U122" s="66"/>
      <c r="V122" s="66"/>
      <c r="W122" s="194">
        <f>W123+W193</f>
        <v>0</v>
      </c>
      <c r="X122" s="66"/>
      <c r="Y122" s="194">
        <f>Y123+Y193</f>
        <v>858.83422999999993</v>
      </c>
      <c r="Z122" s="66"/>
      <c r="AA122" s="195">
        <f>AA123+AA193</f>
        <v>2162.73</v>
      </c>
      <c r="AT122" s="21" t="s">
        <v>77</v>
      </c>
      <c r="AU122" s="21" t="s">
        <v>117</v>
      </c>
      <c r="BK122" s="196">
        <f>BK123+BK193</f>
        <v>0</v>
      </c>
    </row>
    <row r="123" s="9" customFormat="1" ht="37.44" customHeight="1">
      <c r="B123" s="197"/>
      <c r="C123" s="198"/>
      <c r="D123" s="199" t="s">
        <v>118</v>
      </c>
      <c r="E123" s="199"/>
      <c r="F123" s="199"/>
      <c r="G123" s="199"/>
      <c r="H123" s="199"/>
      <c r="I123" s="199"/>
      <c r="J123" s="199"/>
      <c r="K123" s="199"/>
      <c r="L123" s="199"/>
      <c r="M123" s="199"/>
      <c r="N123" s="200">
        <f>BK123</f>
        <v>0</v>
      </c>
      <c r="O123" s="167"/>
      <c r="P123" s="167"/>
      <c r="Q123" s="167"/>
      <c r="R123" s="201"/>
      <c r="T123" s="202"/>
      <c r="U123" s="198"/>
      <c r="V123" s="198"/>
      <c r="W123" s="203">
        <f>W124+W144+W147+W162+W177+W190</f>
        <v>0</v>
      </c>
      <c r="X123" s="198"/>
      <c r="Y123" s="203">
        <f>Y124+Y144+Y147+Y162+Y177+Y190</f>
        <v>858.83422999999993</v>
      </c>
      <c r="Z123" s="198"/>
      <c r="AA123" s="204">
        <f>AA124+AA144+AA147+AA162+AA177+AA190</f>
        <v>2162.73</v>
      </c>
      <c r="AR123" s="205" t="s">
        <v>86</v>
      </c>
      <c r="AT123" s="206" t="s">
        <v>77</v>
      </c>
      <c r="AU123" s="206" t="s">
        <v>78</v>
      </c>
      <c r="AY123" s="205" t="s">
        <v>148</v>
      </c>
      <c r="BK123" s="207">
        <f>BK124+BK144+BK147+BK162+BK177+BK190</f>
        <v>0</v>
      </c>
    </row>
    <row r="124" s="9" customFormat="1" ht="19.92" customHeight="1">
      <c r="B124" s="197"/>
      <c r="C124" s="198"/>
      <c r="D124" s="208" t="s">
        <v>119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09">
        <f>BK124</f>
        <v>0</v>
      </c>
      <c r="O124" s="210"/>
      <c r="P124" s="210"/>
      <c r="Q124" s="210"/>
      <c r="R124" s="201"/>
      <c r="T124" s="202"/>
      <c r="U124" s="198"/>
      <c r="V124" s="198"/>
      <c r="W124" s="203">
        <f>SUM(W125:W143)</f>
        <v>0</v>
      </c>
      <c r="X124" s="198"/>
      <c r="Y124" s="203">
        <f>SUM(Y125:Y143)</f>
        <v>306</v>
      </c>
      <c r="Z124" s="198"/>
      <c r="AA124" s="204">
        <f>SUM(AA125:AA143)</f>
        <v>1914.8699999999999</v>
      </c>
      <c r="AR124" s="205" t="s">
        <v>86</v>
      </c>
      <c r="AT124" s="206" t="s">
        <v>77</v>
      </c>
      <c r="AU124" s="206" t="s">
        <v>86</v>
      </c>
      <c r="AY124" s="205" t="s">
        <v>148</v>
      </c>
      <c r="BK124" s="207">
        <f>SUM(BK125:BK143)</f>
        <v>0</v>
      </c>
    </row>
    <row r="125" s="1" customFormat="1" ht="25.5" customHeight="1">
      <c r="B125" s="175"/>
      <c r="C125" s="211" t="s">
        <v>86</v>
      </c>
      <c r="D125" s="211" t="s">
        <v>149</v>
      </c>
      <c r="E125" s="212" t="s">
        <v>150</v>
      </c>
      <c r="F125" s="213" t="s">
        <v>151</v>
      </c>
      <c r="G125" s="213"/>
      <c r="H125" s="213"/>
      <c r="I125" s="213"/>
      <c r="J125" s="214" t="s">
        <v>152</v>
      </c>
      <c r="K125" s="215">
        <v>3301.5</v>
      </c>
      <c r="L125" s="216">
        <v>0</v>
      </c>
      <c r="M125" s="216"/>
      <c r="N125" s="217">
        <f>ROUND(L125*K125,2)</f>
        <v>0</v>
      </c>
      <c r="O125" s="217"/>
      <c r="P125" s="217"/>
      <c r="Q125" s="217"/>
      <c r="R125" s="179"/>
      <c r="T125" s="218" t="s">
        <v>5</v>
      </c>
      <c r="U125" s="55" t="s">
        <v>43</v>
      </c>
      <c r="V125" s="46"/>
      <c r="W125" s="219">
        <f>V125*K125</f>
        <v>0</v>
      </c>
      <c r="X125" s="219">
        <v>0</v>
      </c>
      <c r="Y125" s="219">
        <f>X125*K125</f>
        <v>0</v>
      </c>
      <c r="Z125" s="219">
        <v>0.57999999999999996</v>
      </c>
      <c r="AA125" s="220">
        <f>Z125*K125</f>
        <v>1914.8699999999999</v>
      </c>
      <c r="AR125" s="21" t="s">
        <v>153</v>
      </c>
      <c r="AT125" s="21" t="s">
        <v>149</v>
      </c>
      <c r="AU125" s="21" t="s">
        <v>108</v>
      </c>
      <c r="AY125" s="21" t="s">
        <v>148</v>
      </c>
      <c r="BE125" s="135">
        <f>IF(U125="základní",N125,0)</f>
        <v>0</v>
      </c>
      <c r="BF125" s="135">
        <f>IF(U125="snížená",N125,0)</f>
        <v>0</v>
      </c>
      <c r="BG125" s="135">
        <f>IF(U125="zákl. přenesená",N125,0)</f>
        <v>0</v>
      </c>
      <c r="BH125" s="135">
        <f>IF(U125="sníž. přenesená",N125,0)</f>
        <v>0</v>
      </c>
      <c r="BI125" s="135">
        <f>IF(U125="nulová",N125,0)</f>
        <v>0</v>
      </c>
      <c r="BJ125" s="21" t="s">
        <v>86</v>
      </c>
      <c r="BK125" s="135">
        <f>ROUND(L125*K125,2)</f>
        <v>0</v>
      </c>
      <c r="BL125" s="21" t="s">
        <v>153</v>
      </c>
      <c r="BM125" s="21" t="s">
        <v>154</v>
      </c>
    </row>
    <row r="126" s="10" customFormat="1" ht="16.5" customHeight="1">
      <c r="B126" s="221"/>
      <c r="C126" s="222"/>
      <c r="D126" s="222"/>
      <c r="E126" s="223" t="s">
        <v>5</v>
      </c>
      <c r="F126" s="224" t="s">
        <v>155</v>
      </c>
      <c r="G126" s="225"/>
      <c r="H126" s="225"/>
      <c r="I126" s="225"/>
      <c r="J126" s="222"/>
      <c r="K126" s="226">
        <v>3301.5</v>
      </c>
      <c r="L126" s="222"/>
      <c r="M126" s="222"/>
      <c r="N126" s="222"/>
      <c r="O126" s="222"/>
      <c r="P126" s="222"/>
      <c r="Q126" s="222"/>
      <c r="R126" s="227"/>
      <c r="T126" s="228"/>
      <c r="U126" s="222"/>
      <c r="V126" s="222"/>
      <c r="W126" s="222"/>
      <c r="X126" s="222"/>
      <c r="Y126" s="222"/>
      <c r="Z126" s="222"/>
      <c r="AA126" s="229"/>
      <c r="AT126" s="230" t="s">
        <v>156</v>
      </c>
      <c r="AU126" s="230" t="s">
        <v>108</v>
      </c>
      <c r="AV126" s="10" t="s">
        <v>108</v>
      </c>
      <c r="AW126" s="10" t="s">
        <v>35</v>
      </c>
      <c r="AX126" s="10" t="s">
        <v>86</v>
      </c>
      <c r="AY126" s="230" t="s">
        <v>148</v>
      </c>
    </row>
    <row r="127" s="1" customFormat="1" ht="25.5" customHeight="1">
      <c r="B127" s="175"/>
      <c r="C127" s="211" t="s">
        <v>108</v>
      </c>
      <c r="D127" s="211" t="s">
        <v>149</v>
      </c>
      <c r="E127" s="212" t="s">
        <v>157</v>
      </c>
      <c r="F127" s="213" t="s">
        <v>158</v>
      </c>
      <c r="G127" s="213"/>
      <c r="H127" s="213"/>
      <c r="I127" s="213"/>
      <c r="J127" s="214" t="s">
        <v>159</v>
      </c>
      <c r="K127" s="215">
        <v>459</v>
      </c>
      <c r="L127" s="216">
        <v>0</v>
      </c>
      <c r="M127" s="216"/>
      <c r="N127" s="217">
        <f>ROUND(L127*K127,2)</f>
        <v>0</v>
      </c>
      <c r="O127" s="217"/>
      <c r="P127" s="217"/>
      <c r="Q127" s="217"/>
      <c r="R127" s="179"/>
      <c r="T127" s="218" t="s">
        <v>5</v>
      </c>
      <c r="U127" s="55" t="s">
        <v>43</v>
      </c>
      <c r="V127" s="46"/>
      <c r="W127" s="219">
        <f>V127*K127</f>
        <v>0</v>
      </c>
      <c r="X127" s="219">
        <v>0</v>
      </c>
      <c r="Y127" s="219">
        <f>X127*K127</f>
        <v>0</v>
      </c>
      <c r="Z127" s="219">
        <v>0</v>
      </c>
      <c r="AA127" s="220">
        <f>Z127*K127</f>
        <v>0</v>
      </c>
      <c r="AR127" s="21" t="s">
        <v>153</v>
      </c>
      <c r="AT127" s="21" t="s">
        <v>149</v>
      </c>
      <c r="AU127" s="21" t="s">
        <v>108</v>
      </c>
      <c r="AY127" s="21" t="s">
        <v>148</v>
      </c>
      <c r="BE127" s="135">
        <f>IF(U127="základní",N127,0)</f>
        <v>0</v>
      </c>
      <c r="BF127" s="135">
        <f>IF(U127="snížená",N127,0)</f>
        <v>0</v>
      </c>
      <c r="BG127" s="135">
        <f>IF(U127="zákl. přenesená",N127,0)</f>
        <v>0</v>
      </c>
      <c r="BH127" s="135">
        <f>IF(U127="sníž. přenesená",N127,0)</f>
        <v>0</v>
      </c>
      <c r="BI127" s="135">
        <f>IF(U127="nulová",N127,0)</f>
        <v>0</v>
      </c>
      <c r="BJ127" s="21" t="s">
        <v>86</v>
      </c>
      <c r="BK127" s="135">
        <f>ROUND(L127*K127,2)</f>
        <v>0</v>
      </c>
      <c r="BL127" s="21" t="s">
        <v>153</v>
      </c>
      <c r="BM127" s="21" t="s">
        <v>160</v>
      </c>
    </row>
    <row r="128" s="10" customFormat="1" ht="16.5" customHeight="1">
      <c r="B128" s="221"/>
      <c r="C128" s="222"/>
      <c r="D128" s="222"/>
      <c r="E128" s="223" t="s">
        <v>5</v>
      </c>
      <c r="F128" s="224" t="s">
        <v>161</v>
      </c>
      <c r="G128" s="225"/>
      <c r="H128" s="225"/>
      <c r="I128" s="225"/>
      <c r="J128" s="222"/>
      <c r="K128" s="226">
        <v>459</v>
      </c>
      <c r="L128" s="222"/>
      <c r="M128" s="222"/>
      <c r="N128" s="222"/>
      <c r="O128" s="222"/>
      <c r="P128" s="222"/>
      <c r="Q128" s="222"/>
      <c r="R128" s="227"/>
      <c r="T128" s="228"/>
      <c r="U128" s="222"/>
      <c r="V128" s="222"/>
      <c r="W128" s="222"/>
      <c r="X128" s="222"/>
      <c r="Y128" s="222"/>
      <c r="Z128" s="222"/>
      <c r="AA128" s="229"/>
      <c r="AT128" s="230" t="s">
        <v>156</v>
      </c>
      <c r="AU128" s="230" t="s">
        <v>108</v>
      </c>
      <c r="AV128" s="10" t="s">
        <v>108</v>
      </c>
      <c r="AW128" s="10" t="s">
        <v>35</v>
      </c>
      <c r="AX128" s="10" t="s">
        <v>86</v>
      </c>
      <c r="AY128" s="230" t="s">
        <v>148</v>
      </c>
    </row>
    <row r="129" s="1" customFormat="1" ht="25.5" customHeight="1">
      <c r="B129" s="175"/>
      <c r="C129" s="211" t="s">
        <v>162</v>
      </c>
      <c r="D129" s="211" t="s">
        <v>149</v>
      </c>
      <c r="E129" s="212" t="s">
        <v>163</v>
      </c>
      <c r="F129" s="213" t="s">
        <v>164</v>
      </c>
      <c r="G129" s="213"/>
      <c r="H129" s="213"/>
      <c r="I129" s="213"/>
      <c r="J129" s="214" t="s">
        <v>159</v>
      </c>
      <c r="K129" s="215">
        <v>990.45000000000005</v>
      </c>
      <c r="L129" s="216">
        <v>0</v>
      </c>
      <c r="M129" s="216"/>
      <c r="N129" s="217">
        <f>ROUND(L129*K129,2)</f>
        <v>0</v>
      </c>
      <c r="O129" s="217"/>
      <c r="P129" s="217"/>
      <c r="Q129" s="217"/>
      <c r="R129" s="179"/>
      <c r="T129" s="218" t="s">
        <v>5</v>
      </c>
      <c r="U129" s="55" t="s">
        <v>43</v>
      </c>
      <c r="V129" s="46"/>
      <c r="W129" s="219">
        <f>V129*K129</f>
        <v>0</v>
      </c>
      <c r="X129" s="219">
        <v>0</v>
      </c>
      <c r="Y129" s="219">
        <f>X129*K129</f>
        <v>0</v>
      </c>
      <c r="Z129" s="219">
        <v>0</v>
      </c>
      <c r="AA129" s="220">
        <f>Z129*K129</f>
        <v>0</v>
      </c>
      <c r="AR129" s="21" t="s">
        <v>153</v>
      </c>
      <c r="AT129" s="21" t="s">
        <v>149</v>
      </c>
      <c r="AU129" s="21" t="s">
        <v>108</v>
      </c>
      <c r="AY129" s="21" t="s">
        <v>148</v>
      </c>
      <c r="BE129" s="135">
        <f>IF(U129="základní",N129,0)</f>
        <v>0</v>
      </c>
      <c r="BF129" s="135">
        <f>IF(U129="snížená",N129,0)</f>
        <v>0</v>
      </c>
      <c r="BG129" s="135">
        <f>IF(U129="zákl. přenesená",N129,0)</f>
        <v>0</v>
      </c>
      <c r="BH129" s="135">
        <f>IF(U129="sníž. přenesená",N129,0)</f>
        <v>0</v>
      </c>
      <c r="BI129" s="135">
        <f>IF(U129="nulová",N129,0)</f>
        <v>0</v>
      </c>
      <c r="BJ129" s="21" t="s">
        <v>86</v>
      </c>
      <c r="BK129" s="135">
        <f>ROUND(L129*K129,2)</f>
        <v>0</v>
      </c>
      <c r="BL129" s="21" t="s">
        <v>153</v>
      </c>
      <c r="BM129" s="21" t="s">
        <v>165</v>
      </c>
    </row>
    <row r="130" s="1" customFormat="1" ht="25.5" customHeight="1">
      <c r="B130" s="175"/>
      <c r="C130" s="211" t="s">
        <v>166</v>
      </c>
      <c r="D130" s="211" t="s">
        <v>149</v>
      </c>
      <c r="E130" s="212" t="s">
        <v>167</v>
      </c>
      <c r="F130" s="213" t="s">
        <v>168</v>
      </c>
      <c r="G130" s="213"/>
      <c r="H130" s="213"/>
      <c r="I130" s="213"/>
      <c r="J130" s="214" t="s">
        <v>159</v>
      </c>
      <c r="K130" s="215">
        <v>990.45000000000005</v>
      </c>
      <c r="L130" s="216">
        <v>0</v>
      </c>
      <c r="M130" s="216"/>
      <c r="N130" s="217">
        <f>ROUND(L130*K130,2)</f>
        <v>0</v>
      </c>
      <c r="O130" s="217"/>
      <c r="P130" s="217"/>
      <c r="Q130" s="217"/>
      <c r="R130" s="179"/>
      <c r="T130" s="218" t="s">
        <v>5</v>
      </c>
      <c r="U130" s="55" t="s">
        <v>43</v>
      </c>
      <c r="V130" s="46"/>
      <c r="W130" s="219">
        <f>V130*K130</f>
        <v>0</v>
      </c>
      <c r="X130" s="219">
        <v>0</v>
      </c>
      <c r="Y130" s="219">
        <f>X130*K130</f>
        <v>0</v>
      </c>
      <c r="Z130" s="219">
        <v>0</v>
      </c>
      <c r="AA130" s="220">
        <f>Z130*K130</f>
        <v>0</v>
      </c>
      <c r="AR130" s="21" t="s">
        <v>153</v>
      </c>
      <c r="AT130" s="21" t="s">
        <v>149</v>
      </c>
      <c r="AU130" s="21" t="s">
        <v>108</v>
      </c>
      <c r="AY130" s="21" t="s">
        <v>148</v>
      </c>
      <c r="BE130" s="135">
        <f>IF(U130="základní",N130,0)</f>
        <v>0</v>
      </c>
      <c r="BF130" s="135">
        <f>IF(U130="snížená",N130,0)</f>
        <v>0</v>
      </c>
      <c r="BG130" s="135">
        <f>IF(U130="zákl. přenesená",N130,0)</f>
        <v>0</v>
      </c>
      <c r="BH130" s="135">
        <f>IF(U130="sníž. přenesená",N130,0)</f>
        <v>0</v>
      </c>
      <c r="BI130" s="135">
        <f>IF(U130="nulová",N130,0)</f>
        <v>0</v>
      </c>
      <c r="BJ130" s="21" t="s">
        <v>86</v>
      </c>
      <c r="BK130" s="135">
        <f>ROUND(L130*K130,2)</f>
        <v>0</v>
      </c>
      <c r="BL130" s="21" t="s">
        <v>153</v>
      </c>
      <c r="BM130" s="21" t="s">
        <v>169</v>
      </c>
    </row>
    <row r="131" s="1" customFormat="1" ht="25.5" customHeight="1">
      <c r="B131" s="175"/>
      <c r="C131" s="211" t="s">
        <v>170</v>
      </c>
      <c r="D131" s="211" t="s">
        <v>149</v>
      </c>
      <c r="E131" s="212" t="s">
        <v>171</v>
      </c>
      <c r="F131" s="213" t="s">
        <v>172</v>
      </c>
      <c r="G131" s="213"/>
      <c r="H131" s="213"/>
      <c r="I131" s="213"/>
      <c r="J131" s="214" t="s">
        <v>159</v>
      </c>
      <c r="K131" s="215">
        <v>153</v>
      </c>
      <c r="L131" s="216">
        <v>0</v>
      </c>
      <c r="M131" s="216"/>
      <c r="N131" s="217">
        <f>ROUND(L131*K131,2)</f>
        <v>0</v>
      </c>
      <c r="O131" s="217"/>
      <c r="P131" s="217"/>
      <c r="Q131" s="217"/>
      <c r="R131" s="179"/>
      <c r="T131" s="218" t="s">
        <v>5</v>
      </c>
      <c r="U131" s="55" t="s">
        <v>43</v>
      </c>
      <c r="V131" s="46"/>
      <c r="W131" s="219">
        <f>V131*K131</f>
        <v>0</v>
      </c>
      <c r="X131" s="219">
        <v>0</v>
      </c>
      <c r="Y131" s="219">
        <f>X131*K131</f>
        <v>0</v>
      </c>
      <c r="Z131" s="219">
        <v>0</v>
      </c>
      <c r="AA131" s="220">
        <f>Z131*K131</f>
        <v>0</v>
      </c>
      <c r="AR131" s="21" t="s">
        <v>153</v>
      </c>
      <c r="AT131" s="21" t="s">
        <v>149</v>
      </c>
      <c r="AU131" s="21" t="s">
        <v>108</v>
      </c>
      <c r="AY131" s="21" t="s">
        <v>148</v>
      </c>
      <c r="BE131" s="135">
        <f>IF(U131="základní",N131,0)</f>
        <v>0</v>
      </c>
      <c r="BF131" s="135">
        <f>IF(U131="snížená",N131,0)</f>
        <v>0</v>
      </c>
      <c r="BG131" s="135">
        <f>IF(U131="zákl. přenesená",N131,0)</f>
        <v>0</v>
      </c>
      <c r="BH131" s="135">
        <f>IF(U131="sníž. přenesená",N131,0)</f>
        <v>0</v>
      </c>
      <c r="BI131" s="135">
        <f>IF(U131="nulová",N131,0)</f>
        <v>0</v>
      </c>
      <c r="BJ131" s="21" t="s">
        <v>86</v>
      </c>
      <c r="BK131" s="135">
        <f>ROUND(L131*K131,2)</f>
        <v>0</v>
      </c>
      <c r="BL131" s="21" t="s">
        <v>153</v>
      </c>
      <c r="BM131" s="21" t="s">
        <v>173</v>
      </c>
    </row>
    <row r="132" s="10" customFormat="1" ht="16.5" customHeight="1">
      <c r="B132" s="221"/>
      <c r="C132" s="222"/>
      <c r="D132" s="222"/>
      <c r="E132" s="223" t="s">
        <v>5</v>
      </c>
      <c r="F132" s="224" t="s">
        <v>174</v>
      </c>
      <c r="G132" s="225"/>
      <c r="H132" s="225"/>
      <c r="I132" s="225"/>
      <c r="J132" s="222"/>
      <c r="K132" s="226">
        <v>153</v>
      </c>
      <c r="L132" s="222"/>
      <c r="M132" s="222"/>
      <c r="N132" s="222"/>
      <c r="O132" s="222"/>
      <c r="P132" s="222"/>
      <c r="Q132" s="222"/>
      <c r="R132" s="227"/>
      <c r="T132" s="228"/>
      <c r="U132" s="222"/>
      <c r="V132" s="222"/>
      <c r="W132" s="222"/>
      <c r="X132" s="222"/>
      <c r="Y132" s="222"/>
      <c r="Z132" s="222"/>
      <c r="AA132" s="229"/>
      <c r="AT132" s="230" t="s">
        <v>156</v>
      </c>
      <c r="AU132" s="230" t="s">
        <v>108</v>
      </c>
      <c r="AV132" s="10" t="s">
        <v>108</v>
      </c>
      <c r="AW132" s="10" t="s">
        <v>35</v>
      </c>
      <c r="AX132" s="10" t="s">
        <v>86</v>
      </c>
      <c r="AY132" s="230" t="s">
        <v>148</v>
      </c>
    </row>
    <row r="133" s="1" customFormat="1" ht="25.5" customHeight="1">
      <c r="B133" s="175"/>
      <c r="C133" s="211" t="s">
        <v>175</v>
      </c>
      <c r="D133" s="211" t="s">
        <v>149</v>
      </c>
      <c r="E133" s="212" t="s">
        <v>176</v>
      </c>
      <c r="F133" s="213" t="s">
        <v>177</v>
      </c>
      <c r="G133" s="213"/>
      <c r="H133" s="213"/>
      <c r="I133" s="213"/>
      <c r="J133" s="214" t="s">
        <v>159</v>
      </c>
      <c r="K133" s="215">
        <v>1143.4500000000001</v>
      </c>
      <c r="L133" s="216">
        <v>0</v>
      </c>
      <c r="M133" s="216"/>
      <c r="N133" s="217">
        <f>ROUND(L133*K133,2)</f>
        <v>0</v>
      </c>
      <c r="O133" s="217"/>
      <c r="P133" s="217"/>
      <c r="Q133" s="217"/>
      <c r="R133" s="179"/>
      <c r="T133" s="218" t="s">
        <v>5</v>
      </c>
      <c r="U133" s="55" t="s">
        <v>43</v>
      </c>
      <c r="V133" s="46"/>
      <c r="W133" s="219">
        <f>V133*K133</f>
        <v>0</v>
      </c>
      <c r="X133" s="219">
        <v>0</v>
      </c>
      <c r="Y133" s="219">
        <f>X133*K133</f>
        <v>0</v>
      </c>
      <c r="Z133" s="219">
        <v>0</v>
      </c>
      <c r="AA133" s="220">
        <f>Z133*K133</f>
        <v>0</v>
      </c>
      <c r="AR133" s="21" t="s">
        <v>153</v>
      </c>
      <c r="AT133" s="21" t="s">
        <v>149</v>
      </c>
      <c r="AU133" s="21" t="s">
        <v>108</v>
      </c>
      <c r="AY133" s="21" t="s">
        <v>148</v>
      </c>
      <c r="BE133" s="135">
        <f>IF(U133="základní",N133,0)</f>
        <v>0</v>
      </c>
      <c r="BF133" s="135">
        <f>IF(U133="snížená",N133,0)</f>
        <v>0</v>
      </c>
      <c r="BG133" s="135">
        <f>IF(U133="zákl. přenesená",N133,0)</f>
        <v>0</v>
      </c>
      <c r="BH133" s="135">
        <f>IF(U133="sníž. přenesená",N133,0)</f>
        <v>0</v>
      </c>
      <c r="BI133" s="135">
        <f>IF(U133="nulová",N133,0)</f>
        <v>0</v>
      </c>
      <c r="BJ133" s="21" t="s">
        <v>86</v>
      </c>
      <c r="BK133" s="135">
        <f>ROUND(L133*K133,2)</f>
        <v>0</v>
      </c>
      <c r="BL133" s="21" t="s">
        <v>153</v>
      </c>
      <c r="BM133" s="21" t="s">
        <v>178</v>
      </c>
    </row>
    <row r="134" s="10" customFormat="1" ht="16.5" customHeight="1">
      <c r="B134" s="221"/>
      <c r="C134" s="222"/>
      <c r="D134" s="222"/>
      <c r="E134" s="223" t="s">
        <v>5</v>
      </c>
      <c r="F134" s="224" t="s">
        <v>179</v>
      </c>
      <c r="G134" s="225"/>
      <c r="H134" s="225"/>
      <c r="I134" s="225"/>
      <c r="J134" s="222"/>
      <c r="K134" s="226">
        <v>1143.4500000000001</v>
      </c>
      <c r="L134" s="222"/>
      <c r="M134" s="222"/>
      <c r="N134" s="222"/>
      <c r="O134" s="222"/>
      <c r="P134" s="222"/>
      <c r="Q134" s="222"/>
      <c r="R134" s="227"/>
      <c r="T134" s="228"/>
      <c r="U134" s="222"/>
      <c r="V134" s="222"/>
      <c r="W134" s="222"/>
      <c r="X134" s="222"/>
      <c r="Y134" s="222"/>
      <c r="Z134" s="222"/>
      <c r="AA134" s="229"/>
      <c r="AT134" s="230" t="s">
        <v>156</v>
      </c>
      <c r="AU134" s="230" t="s">
        <v>108</v>
      </c>
      <c r="AV134" s="10" t="s">
        <v>108</v>
      </c>
      <c r="AW134" s="10" t="s">
        <v>35</v>
      </c>
      <c r="AX134" s="10" t="s">
        <v>86</v>
      </c>
      <c r="AY134" s="230" t="s">
        <v>148</v>
      </c>
    </row>
    <row r="135" s="1" customFormat="1" ht="38.25" customHeight="1">
      <c r="B135" s="175"/>
      <c r="C135" s="211" t="s">
        <v>180</v>
      </c>
      <c r="D135" s="211" t="s">
        <v>149</v>
      </c>
      <c r="E135" s="212" t="s">
        <v>181</v>
      </c>
      <c r="F135" s="213" t="s">
        <v>182</v>
      </c>
      <c r="G135" s="213"/>
      <c r="H135" s="213"/>
      <c r="I135" s="213"/>
      <c r="J135" s="214" t="s">
        <v>159</v>
      </c>
      <c r="K135" s="215">
        <v>22869</v>
      </c>
      <c r="L135" s="216">
        <v>0</v>
      </c>
      <c r="M135" s="216"/>
      <c r="N135" s="217">
        <f>ROUND(L135*K135,2)</f>
        <v>0</v>
      </c>
      <c r="O135" s="217"/>
      <c r="P135" s="217"/>
      <c r="Q135" s="217"/>
      <c r="R135" s="179"/>
      <c r="T135" s="218" t="s">
        <v>5</v>
      </c>
      <c r="U135" s="55" t="s">
        <v>43</v>
      </c>
      <c r="V135" s="46"/>
      <c r="W135" s="219">
        <f>V135*K135</f>
        <v>0</v>
      </c>
      <c r="X135" s="219">
        <v>0</v>
      </c>
      <c r="Y135" s="219">
        <f>X135*K135</f>
        <v>0</v>
      </c>
      <c r="Z135" s="219">
        <v>0</v>
      </c>
      <c r="AA135" s="220">
        <f>Z135*K135</f>
        <v>0</v>
      </c>
      <c r="AR135" s="21" t="s">
        <v>153</v>
      </c>
      <c r="AT135" s="21" t="s">
        <v>149</v>
      </c>
      <c r="AU135" s="21" t="s">
        <v>108</v>
      </c>
      <c r="AY135" s="21" t="s">
        <v>148</v>
      </c>
      <c r="BE135" s="135">
        <f>IF(U135="základní",N135,0)</f>
        <v>0</v>
      </c>
      <c r="BF135" s="135">
        <f>IF(U135="snížená",N135,0)</f>
        <v>0</v>
      </c>
      <c r="BG135" s="135">
        <f>IF(U135="zákl. přenesená",N135,0)</f>
        <v>0</v>
      </c>
      <c r="BH135" s="135">
        <f>IF(U135="sníž. přenesená",N135,0)</f>
        <v>0</v>
      </c>
      <c r="BI135" s="135">
        <f>IF(U135="nulová",N135,0)</f>
        <v>0</v>
      </c>
      <c r="BJ135" s="21" t="s">
        <v>86</v>
      </c>
      <c r="BK135" s="135">
        <f>ROUND(L135*K135,2)</f>
        <v>0</v>
      </c>
      <c r="BL135" s="21" t="s">
        <v>153</v>
      </c>
      <c r="BM135" s="21" t="s">
        <v>183</v>
      </c>
    </row>
    <row r="136" s="10" customFormat="1" ht="16.5" customHeight="1">
      <c r="B136" s="221"/>
      <c r="C136" s="222"/>
      <c r="D136" s="222"/>
      <c r="E136" s="223" t="s">
        <v>5</v>
      </c>
      <c r="F136" s="224" t="s">
        <v>179</v>
      </c>
      <c r="G136" s="225"/>
      <c r="H136" s="225"/>
      <c r="I136" s="225"/>
      <c r="J136" s="222"/>
      <c r="K136" s="226">
        <v>1143.4500000000001</v>
      </c>
      <c r="L136" s="222"/>
      <c r="M136" s="222"/>
      <c r="N136" s="222"/>
      <c r="O136" s="222"/>
      <c r="P136" s="222"/>
      <c r="Q136" s="222"/>
      <c r="R136" s="227"/>
      <c r="T136" s="228"/>
      <c r="U136" s="222"/>
      <c r="V136" s="222"/>
      <c r="W136" s="222"/>
      <c r="X136" s="222"/>
      <c r="Y136" s="222"/>
      <c r="Z136" s="222"/>
      <c r="AA136" s="229"/>
      <c r="AT136" s="230" t="s">
        <v>156</v>
      </c>
      <c r="AU136" s="230" t="s">
        <v>108</v>
      </c>
      <c r="AV136" s="10" t="s">
        <v>108</v>
      </c>
      <c r="AW136" s="10" t="s">
        <v>35</v>
      </c>
      <c r="AX136" s="10" t="s">
        <v>86</v>
      </c>
      <c r="AY136" s="230" t="s">
        <v>148</v>
      </c>
    </row>
    <row r="137" s="1" customFormat="1" ht="25.5" customHeight="1">
      <c r="B137" s="175"/>
      <c r="C137" s="211" t="s">
        <v>184</v>
      </c>
      <c r="D137" s="211" t="s">
        <v>149</v>
      </c>
      <c r="E137" s="212" t="s">
        <v>185</v>
      </c>
      <c r="F137" s="213" t="s">
        <v>186</v>
      </c>
      <c r="G137" s="213"/>
      <c r="H137" s="213"/>
      <c r="I137" s="213"/>
      <c r="J137" s="214" t="s">
        <v>159</v>
      </c>
      <c r="K137" s="215">
        <v>153</v>
      </c>
      <c r="L137" s="216">
        <v>0</v>
      </c>
      <c r="M137" s="216"/>
      <c r="N137" s="217">
        <f>ROUND(L137*K137,2)</f>
        <v>0</v>
      </c>
      <c r="O137" s="217"/>
      <c r="P137" s="217"/>
      <c r="Q137" s="217"/>
      <c r="R137" s="179"/>
      <c r="T137" s="218" t="s">
        <v>5</v>
      </c>
      <c r="U137" s="55" t="s">
        <v>43</v>
      </c>
      <c r="V137" s="46"/>
      <c r="W137" s="219">
        <f>V137*K137</f>
        <v>0</v>
      </c>
      <c r="X137" s="219">
        <v>0</v>
      </c>
      <c r="Y137" s="219">
        <f>X137*K137</f>
        <v>0</v>
      </c>
      <c r="Z137" s="219">
        <v>0</v>
      </c>
      <c r="AA137" s="220">
        <f>Z137*K137</f>
        <v>0</v>
      </c>
      <c r="AR137" s="21" t="s">
        <v>153</v>
      </c>
      <c r="AT137" s="21" t="s">
        <v>149</v>
      </c>
      <c r="AU137" s="21" t="s">
        <v>108</v>
      </c>
      <c r="AY137" s="21" t="s">
        <v>148</v>
      </c>
      <c r="BE137" s="135">
        <f>IF(U137="základní",N137,0)</f>
        <v>0</v>
      </c>
      <c r="BF137" s="135">
        <f>IF(U137="snížená",N137,0)</f>
        <v>0</v>
      </c>
      <c r="BG137" s="135">
        <f>IF(U137="zákl. přenesená",N137,0)</f>
        <v>0</v>
      </c>
      <c r="BH137" s="135">
        <f>IF(U137="sníž. přenesená",N137,0)</f>
        <v>0</v>
      </c>
      <c r="BI137" s="135">
        <f>IF(U137="nulová",N137,0)</f>
        <v>0</v>
      </c>
      <c r="BJ137" s="21" t="s">
        <v>86</v>
      </c>
      <c r="BK137" s="135">
        <f>ROUND(L137*K137,2)</f>
        <v>0</v>
      </c>
      <c r="BL137" s="21" t="s">
        <v>153</v>
      </c>
      <c r="BM137" s="21" t="s">
        <v>187</v>
      </c>
    </row>
    <row r="138" s="10" customFormat="1" ht="16.5" customHeight="1">
      <c r="B138" s="221"/>
      <c r="C138" s="222"/>
      <c r="D138" s="222"/>
      <c r="E138" s="223" t="s">
        <v>5</v>
      </c>
      <c r="F138" s="224" t="s">
        <v>188</v>
      </c>
      <c r="G138" s="225"/>
      <c r="H138" s="225"/>
      <c r="I138" s="225"/>
      <c r="J138" s="222"/>
      <c r="K138" s="226">
        <v>153</v>
      </c>
      <c r="L138" s="222"/>
      <c r="M138" s="222"/>
      <c r="N138" s="222"/>
      <c r="O138" s="222"/>
      <c r="P138" s="222"/>
      <c r="Q138" s="222"/>
      <c r="R138" s="227"/>
      <c r="T138" s="228"/>
      <c r="U138" s="222"/>
      <c r="V138" s="222"/>
      <c r="W138" s="222"/>
      <c r="X138" s="222"/>
      <c r="Y138" s="222"/>
      <c r="Z138" s="222"/>
      <c r="AA138" s="229"/>
      <c r="AT138" s="230" t="s">
        <v>156</v>
      </c>
      <c r="AU138" s="230" t="s">
        <v>108</v>
      </c>
      <c r="AV138" s="10" t="s">
        <v>108</v>
      </c>
      <c r="AW138" s="10" t="s">
        <v>35</v>
      </c>
      <c r="AX138" s="10" t="s">
        <v>86</v>
      </c>
      <c r="AY138" s="230" t="s">
        <v>148</v>
      </c>
    </row>
    <row r="139" s="1" customFormat="1" ht="16.5" customHeight="1">
      <c r="B139" s="175"/>
      <c r="C139" s="231" t="s">
        <v>189</v>
      </c>
      <c r="D139" s="231" t="s">
        <v>190</v>
      </c>
      <c r="E139" s="232" t="s">
        <v>191</v>
      </c>
      <c r="F139" s="233" t="s">
        <v>192</v>
      </c>
      <c r="G139" s="233"/>
      <c r="H139" s="233"/>
      <c r="I139" s="233"/>
      <c r="J139" s="234" t="s">
        <v>193</v>
      </c>
      <c r="K139" s="235">
        <v>306</v>
      </c>
      <c r="L139" s="236">
        <v>0</v>
      </c>
      <c r="M139" s="236"/>
      <c r="N139" s="237">
        <f>ROUND(L139*K139,2)</f>
        <v>0</v>
      </c>
      <c r="O139" s="217"/>
      <c r="P139" s="217"/>
      <c r="Q139" s="217"/>
      <c r="R139" s="179"/>
      <c r="T139" s="218" t="s">
        <v>5</v>
      </c>
      <c r="U139" s="55" t="s">
        <v>43</v>
      </c>
      <c r="V139" s="46"/>
      <c r="W139" s="219">
        <f>V139*K139</f>
        <v>0</v>
      </c>
      <c r="X139" s="219">
        <v>1</v>
      </c>
      <c r="Y139" s="219">
        <f>X139*K139</f>
        <v>306</v>
      </c>
      <c r="Z139" s="219">
        <v>0</v>
      </c>
      <c r="AA139" s="220">
        <f>Z139*K139</f>
        <v>0</v>
      </c>
      <c r="AR139" s="21" t="s">
        <v>184</v>
      </c>
      <c r="AT139" s="21" t="s">
        <v>190</v>
      </c>
      <c r="AU139" s="21" t="s">
        <v>108</v>
      </c>
      <c r="AY139" s="21" t="s">
        <v>148</v>
      </c>
      <c r="BE139" s="135">
        <f>IF(U139="základní",N139,0)</f>
        <v>0</v>
      </c>
      <c r="BF139" s="135">
        <f>IF(U139="snížená",N139,0)</f>
        <v>0</v>
      </c>
      <c r="BG139" s="135">
        <f>IF(U139="zákl. přenesená",N139,0)</f>
        <v>0</v>
      </c>
      <c r="BH139" s="135">
        <f>IF(U139="sníž. přenesená",N139,0)</f>
        <v>0</v>
      </c>
      <c r="BI139" s="135">
        <f>IF(U139="nulová",N139,0)</f>
        <v>0</v>
      </c>
      <c r="BJ139" s="21" t="s">
        <v>86</v>
      </c>
      <c r="BK139" s="135">
        <f>ROUND(L139*K139,2)</f>
        <v>0</v>
      </c>
      <c r="BL139" s="21" t="s">
        <v>153</v>
      </c>
      <c r="BM139" s="21" t="s">
        <v>194</v>
      </c>
    </row>
    <row r="140" s="1" customFormat="1" ht="16.5" customHeight="1">
      <c r="B140" s="175"/>
      <c r="C140" s="211" t="s">
        <v>195</v>
      </c>
      <c r="D140" s="211" t="s">
        <v>149</v>
      </c>
      <c r="E140" s="212" t="s">
        <v>196</v>
      </c>
      <c r="F140" s="213" t="s">
        <v>197</v>
      </c>
      <c r="G140" s="213"/>
      <c r="H140" s="213"/>
      <c r="I140" s="213"/>
      <c r="J140" s="214" t="s">
        <v>152</v>
      </c>
      <c r="K140" s="215">
        <v>3301.5</v>
      </c>
      <c r="L140" s="216">
        <v>0</v>
      </c>
      <c r="M140" s="216"/>
      <c r="N140" s="217">
        <f>ROUND(L140*K140,2)</f>
        <v>0</v>
      </c>
      <c r="O140" s="217"/>
      <c r="P140" s="217"/>
      <c r="Q140" s="217"/>
      <c r="R140" s="179"/>
      <c r="T140" s="218" t="s">
        <v>5</v>
      </c>
      <c r="U140" s="55" t="s">
        <v>43</v>
      </c>
      <c r="V140" s="46"/>
      <c r="W140" s="219">
        <f>V140*K140</f>
        <v>0</v>
      </c>
      <c r="X140" s="219">
        <v>0</v>
      </c>
      <c r="Y140" s="219">
        <f>X140*K140</f>
        <v>0</v>
      </c>
      <c r="Z140" s="219">
        <v>0</v>
      </c>
      <c r="AA140" s="220">
        <f>Z140*K140</f>
        <v>0</v>
      </c>
      <c r="AR140" s="21" t="s">
        <v>153</v>
      </c>
      <c r="AT140" s="21" t="s">
        <v>149</v>
      </c>
      <c r="AU140" s="21" t="s">
        <v>108</v>
      </c>
      <c r="AY140" s="21" t="s">
        <v>148</v>
      </c>
      <c r="BE140" s="135">
        <f>IF(U140="základní",N140,0)</f>
        <v>0</v>
      </c>
      <c r="BF140" s="135">
        <f>IF(U140="snížená",N140,0)</f>
        <v>0</v>
      </c>
      <c r="BG140" s="135">
        <f>IF(U140="zákl. přenesená",N140,0)</f>
        <v>0</v>
      </c>
      <c r="BH140" s="135">
        <f>IF(U140="sníž. přenesená",N140,0)</f>
        <v>0</v>
      </c>
      <c r="BI140" s="135">
        <f>IF(U140="nulová",N140,0)</f>
        <v>0</v>
      </c>
      <c r="BJ140" s="21" t="s">
        <v>86</v>
      </c>
      <c r="BK140" s="135">
        <f>ROUND(L140*K140,2)</f>
        <v>0</v>
      </c>
      <c r="BL140" s="21" t="s">
        <v>153</v>
      </c>
      <c r="BM140" s="21" t="s">
        <v>198</v>
      </c>
    </row>
    <row r="141" s="10" customFormat="1" ht="16.5" customHeight="1">
      <c r="B141" s="221"/>
      <c r="C141" s="222"/>
      <c r="D141" s="222"/>
      <c r="E141" s="223" t="s">
        <v>5</v>
      </c>
      <c r="F141" s="224" t="s">
        <v>199</v>
      </c>
      <c r="G141" s="225"/>
      <c r="H141" s="225"/>
      <c r="I141" s="225"/>
      <c r="J141" s="222"/>
      <c r="K141" s="226">
        <v>3301.5</v>
      </c>
      <c r="L141" s="222"/>
      <c r="M141" s="222"/>
      <c r="N141" s="222"/>
      <c r="O141" s="222"/>
      <c r="P141" s="222"/>
      <c r="Q141" s="222"/>
      <c r="R141" s="227"/>
      <c r="T141" s="228"/>
      <c r="U141" s="222"/>
      <c r="V141" s="222"/>
      <c r="W141" s="222"/>
      <c r="X141" s="222"/>
      <c r="Y141" s="222"/>
      <c r="Z141" s="222"/>
      <c r="AA141" s="229"/>
      <c r="AT141" s="230" t="s">
        <v>156</v>
      </c>
      <c r="AU141" s="230" t="s">
        <v>108</v>
      </c>
      <c r="AV141" s="10" t="s">
        <v>108</v>
      </c>
      <c r="AW141" s="10" t="s">
        <v>35</v>
      </c>
      <c r="AX141" s="10" t="s">
        <v>86</v>
      </c>
      <c r="AY141" s="230" t="s">
        <v>148</v>
      </c>
    </row>
    <row r="142" s="1" customFormat="1" ht="25.5" customHeight="1">
      <c r="B142" s="175"/>
      <c r="C142" s="211" t="s">
        <v>200</v>
      </c>
      <c r="D142" s="211" t="s">
        <v>149</v>
      </c>
      <c r="E142" s="212" t="s">
        <v>201</v>
      </c>
      <c r="F142" s="213" t="s">
        <v>202</v>
      </c>
      <c r="G142" s="213"/>
      <c r="H142" s="213"/>
      <c r="I142" s="213"/>
      <c r="J142" s="214" t="s">
        <v>152</v>
      </c>
      <c r="K142" s="215">
        <v>2295</v>
      </c>
      <c r="L142" s="216">
        <v>0</v>
      </c>
      <c r="M142" s="216"/>
      <c r="N142" s="217">
        <f>ROUND(L142*K142,2)</f>
        <v>0</v>
      </c>
      <c r="O142" s="217"/>
      <c r="P142" s="217"/>
      <c r="Q142" s="217"/>
      <c r="R142" s="179"/>
      <c r="T142" s="218" t="s">
        <v>5</v>
      </c>
      <c r="U142" s="55" t="s">
        <v>43</v>
      </c>
      <c r="V142" s="46"/>
      <c r="W142" s="219">
        <f>V142*K142</f>
        <v>0</v>
      </c>
      <c r="X142" s="219">
        <v>0</v>
      </c>
      <c r="Y142" s="219">
        <f>X142*K142</f>
        <v>0</v>
      </c>
      <c r="Z142" s="219">
        <v>0</v>
      </c>
      <c r="AA142" s="220">
        <f>Z142*K142</f>
        <v>0</v>
      </c>
      <c r="AR142" s="21" t="s">
        <v>153</v>
      </c>
      <c r="AT142" s="21" t="s">
        <v>149</v>
      </c>
      <c r="AU142" s="21" t="s">
        <v>108</v>
      </c>
      <c r="AY142" s="21" t="s">
        <v>148</v>
      </c>
      <c r="BE142" s="135">
        <f>IF(U142="základní",N142,0)</f>
        <v>0</v>
      </c>
      <c r="BF142" s="135">
        <f>IF(U142="snížená",N142,0)</f>
        <v>0</v>
      </c>
      <c r="BG142" s="135">
        <f>IF(U142="zákl. přenesená",N142,0)</f>
        <v>0</v>
      </c>
      <c r="BH142" s="135">
        <f>IF(U142="sníž. přenesená",N142,0)</f>
        <v>0</v>
      </c>
      <c r="BI142" s="135">
        <f>IF(U142="nulová",N142,0)</f>
        <v>0</v>
      </c>
      <c r="BJ142" s="21" t="s">
        <v>86</v>
      </c>
      <c r="BK142" s="135">
        <f>ROUND(L142*K142,2)</f>
        <v>0</v>
      </c>
      <c r="BL142" s="21" t="s">
        <v>153</v>
      </c>
      <c r="BM142" s="21" t="s">
        <v>203</v>
      </c>
    </row>
    <row r="143" s="10" customFormat="1" ht="16.5" customHeight="1">
      <c r="B143" s="221"/>
      <c r="C143" s="222"/>
      <c r="D143" s="222"/>
      <c r="E143" s="223" t="s">
        <v>5</v>
      </c>
      <c r="F143" s="224" t="s">
        <v>204</v>
      </c>
      <c r="G143" s="225"/>
      <c r="H143" s="225"/>
      <c r="I143" s="225"/>
      <c r="J143" s="222"/>
      <c r="K143" s="226">
        <v>2295</v>
      </c>
      <c r="L143" s="222"/>
      <c r="M143" s="222"/>
      <c r="N143" s="222"/>
      <c r="O143" s="222"/>
      <c r="P143" s="222"/>
      <c r="Q143" s="222"/>
      <c r="R143" s="227"/>
      <c r="T143" s="228"/>
      <c r="U143" s="222"/>
      <c r="V143" s="222"/>
      <c r="W143" s="222"/>
      <c r="X143" s="222"/>
      <c r="Y143" s="222"/>
      <c r="Z143" s="222"/>
      <c r="AA143" s="229"/>
      <c r="AT143" s="230" t="s">
        <v>156</v>
      </c>
      <c r="AU143" s="230" t="s">
        <v>108</v>
      </c>
      <c r="AV143" s="10" t="s">
        <v>108</v>
      </c>
      <c r="AW143" s="10" t="s">
        <v>35</v>
      </c>
      <c r="AX143" s="10" t="s">
        <v>86</v>
      </c>
      <c r="AY143" s="230" t="s">
        <v>148</v>
      </c>
    </row>
    <row r="144" s="9" customFormat="1" ht="29.88" customHeight="1">
      <c r="B144" s="197"/>
      <c r="C144" s="198"/>
      <c r="D144" s="208" t="s">
        <v>120</v>
      </c>
      <c r="E144" s="208"/>
      <c r="F144" s="208"/>
      <c r="G144" s="208"/>
      <c r="H144" s="208"/>
      <c r="I144" s="208"/>
      <c r="J144" s="208"/>
      <c r="K144" s="208"/>
      <c r="L144" s="208"/>
      <c r="M144" s="208"/>
      <c r="N144" s="209">
        <f>BK144</f>
        <v>0</v>
      </c>
      <c r="O144" s="210"/>
      <c r="P144" s="210"/>
      <c r="Q144" s="210"/>
      <c r="R144" s="201"/>
      <c r="T144" s="202"/>
      <c r="U144" s="198"/>
      <c r="V144" s="198"/>
      <c r="W144" s="203">
        <f>SUM(W145:W146)</f>
        <v>0</v>
      </c>
      <c r="X144" s="198"/>
      <c r="Y144" s="203">
        <f>SUM(Y145:Y146)</f>
        <v>176.3937</v>
      </c>
      <c r="Z144" s="198"/>
      <c r="AA144" s="204">
        <f>SUM(AA145:AA146)</f>
        <v>0</v>
      </c>
      <c r="AR144" s="205" t="s">
        <v>86</v>
      </c>
      <c r="AT144" s="206" t="s">
        <v>77</v>
      </c>
      <c r="AU144" s="206" t="s">
        <v>86</v>
      </c>
      <c r="AY144" s="205" t="s">
        <v>148</v>
      </c>
      <c r="BK144" s="207">
        <f>SUM(BK145:BK146)</f>
        <v>0</v>
      </c>
    </row>
    <row r="145" s="1" customFormat="1" ht="38.25" customHeight="1">
      <c r="B145" s="175"/>
      <c r="C145" s="211" t="s">
        <v>205</v>
      </c>
      <c r="D145" s="211" t="s">
        <v>149</v>
      </c>
      <c r="E145" s="212" t="s">
        <v>206</v>
      </c>
      <c r="F145" s="213" t="s">
        <v>207</v>
      </c>
      <c r="G145" s="213"/>
      <c r="H145" s="213"/>
      <c r="I145" s="213"/>
      <c r="J145" s="214" t="s">
        <v>208</v>
      </c>
      <c r="K145" s="215">
        <v>765</v>
      </c>
      <c r="L145" s="216">
        <v>0</v>
      </c>
      <c r="M145" s="216"/>
      <c r="N145" s="217">
        <f>ROUND(L145*K145,2)</f>
        <v>0</v>
      </c>
      <c r="O145" s="217"/>
      <c r="P145" s="217"/>
      <c r="Q145" s="217"/>
      <c r="R145" s="179"/>
      <c r="T145" s="218" t="s">
        <v>5</v>
      </c>
      <c r="U145" s="55" t="s">
        <v>43</v>
      </c>
      <c r="V145" s="46"/>
      <c r="W145" s="219">
        <f>V145*K145</f>
        <v>0</v>
      </c>
      <c r="X145" s="219">
        <v>0.23058000000000001</v>
      </c>
      <c r="Y145" s="219">
        <f>X145*K145</f>
        <v>176.3937</v>
      </c>
      <c r="Z145" s="219">
        <v>0</v>
      </c>
      <c r="AA145" s="220">
        <f>Z145*K145</f>
        <v>0</v>
      </c>
      <c r="AR145" s="21" t="s">
        <v>153</v>
      </c>
      <c r="AT145" s="21" t="s">
        <v>149</v>
      </c>
      <c r="AU145" s="21" t="s">
        <v>108</v>
      </c>
      <c r="AY145" s="21" t="s">
        <v>148</v>
      </c>
      <c r="BE145" s="135">
        <f>IF(U145="základní",N145,0)</f>
        <v>0</v>
      </c>
      <c r="BF145" s="135">
        <f>IF(U145="snížená",N145,0)</f>
        <v>0</v>
      </c>
      <c r="BG145" s="135">
        <f>IF(U145="zákl. přenesená",N145,0)</f>
        <v>0</v>
      </c>
      <c r="BH145" s="135">
        <f>IF(U145="sníž. přenesená",N145,0)</f>
        <v>0</v>
      </c>
      <c r="BI145" s="135">
        <f>IF(U145="nulová",N145,0)</f>
        <v>0</v>
      </c>
      <c r="BJ145" s="21" t="s">
        <v>86</v>
      </c>
      <c r="BK145" s="135">
        <f>ROUND(L145*K145,2)</f>
        <v>0</v>
      </c>
      <c r="BL145" s="21" t="s">
        <v>153</v>
      </c>
      <c r="BM145" s="21" t="s">
        <v>209</v>
      </c>
    </row>
    <row r="146" s="10" customFormat="1" ht="16.5" customHeight="1">
      <c r="B146" s="221"/>
      <c r="C146" s="222"/>
      <c r="D146" s="222"/>
      <c r="E146" s="223" t="s">
        <v>5</v>
      </c>
      <c r="F146" s="224" t="s">
        <v>210</v>
      </c>
      <c r="G146" s="225"/>
      <c r="H146" s="225"/>
      <c r="I146" s="225"/>
      <c r="J146" s="222"/>
      <c r="K146" s="226">
        <v>765</v>
      </c>
      <c r="L146" s="222"/>
      <c r="M146" s="222"/>
      <c r="N146" s="222"/>
      <c r="O146" s="222"/>
      <c r="P146" s="222"/>
      <c r="Q146" s="222"/>
      <c r="R146" s="227"/>
      <c r="T146" s="228"/>
      <c r="U146" s="222"/>
      <c r="V146" s="222"/>
      <c r="W146" s="222"/>
      <c r="X146" s="222"/>
      <c r="Y146" s="222"/>
      <c r="Z146" s="222"/>
      <c r="AA146" s="229"/>
      <c r="AT146" s="230" t="s">
        <v>156</v>
      </c>
      <c r="AU146" s="230" t="s">
        <v>108</v>
      </c>
      <c r="AV146" s="10" t="s">
        <v>108</v>
      </c>
      <c r="AW146" s="10" t="s">
        <v>35</v>
      </c>
      <c r="AX146" s="10" t="s">
        <v>86</v>
      </c>
      <c r="AY146" s="230" t="s">
        <v>148</v>
      </c>
    </row>
    <row r="147" s="9" customFormat="1" ht="29.88" customHeight="1">
      <c r="B147" s="197"/>
      <c r="C147" s="198"/>
      <c r="D147" s="208" t="s">
        <v>121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09">
        <f>BK147</f>
        <v>0</v>
      </c>
      <c r="O147" s="210"/>
      <c r="P147" s="210"/>
      <c r="Q147" s="210"/>
      <c r="R147" s="201"/>
      <c r="T147" s="202"/>
      <c r="U147" s="198"/>
      <c r="V147" s="198"/>
      <c r="W147" s="203">
        <f>SUM(W148:W161)</f>
        <v>0</v>
      </c>
      <c r="X147" s="198"/>
      <c r="Y147" s="203">
        <f>SUM(Y148:Y161)</f>
        <v>0</v>
      </c>
      <c r="Z147" s="198"/>
      <c r="AA147" s="204">
        <f>SUM(AA148:AA161)</f>
        <v>0</v>
      </c>
      <c r="AR147" s="205" t="s">
        <v>86</v>
      </c>
      <c r="AT147" s="206" t="s">
        <v>77</v>
      </c>
      <c r="AU147" s="206" t="s">
        <v>86</v>
      </c>
      <c r="AY147" s="205" t="s">
        <v>148</v>
      </c>
      <c r="BK147" s="207">
        <f>SUM(BK148:BK161)</f>
        <v>0</v>
      </c>
    </row>
    <row r="148" s="1" customFormat="1" ht="16.5" customHeight="1">
      <c r="B148" s="175"/>
      <c r="C148" s="211" t="s">
        <v>211</v>
      </c>
      <c r="D148" s="211" t="s">
        <v>149</v>
      </c>
      <c r="E148" s="212" t="s">
        <v>212</v>
      </c>
      <c r="F148" s="213" t="s">
        <v>213</v>
      </c>
      <c r="G148" s="213"/>
      <c r="H148" s="213"/>
      <c r="I148" s="213"/>
      <c r="J148" s="214" t="s">
        <v>152</v>
      </c>
      <c r="K148" s="215">
        <v>2613</v>
      </c>
      <c r="L148" s="216">
        <v>0</v>
      </c>
      <c r="M148" s="216"/>
      <c r="N148" s="217">
        <f>ROUND(L148*K148,2)</f>
        <v>0</v>
      </c>
      <c r="O148" s="217"/>
      <c r="P148" s="217"/>
      <c r="Q148" s="217"/>
      <c r="R148" s="179"/>
      <c r="T148" s="218" t="s">
        <v>5</v>
      </c>
      <c r="U148" s="55" t="s">
        <v>43</v>
      </c>
      <c r="V148" s="46"/>
      <c r="W148" s="219">
        <f>V148*K148</f>
        <v>0</v>
      </c>
      <c r="X148" s="219">
        <v>0</v>
      </c>
      <c r="Y148" s="219">
        <f>X148*K148</f>
        <v>0</v>
      </c>
      <c r="Z148" s="219">
        <v>0</v>
      </c>
      <c r="AA148" s="220">
        <f>Z148*K148</f>
        <v>0</v>
      </c>
      <c r="AR148" s="21" t="s">
        <v>153</v>
      </c>
      <c r="AT148" s="21" t="s">
        <v>149</v>
      </c>
      <c r="AU148" s="21" t="s">
        <v>108</v>
      </c>
      <c r="AY148" s="21" t="s">
        <v>148</v>
      </c>
      <c r="BE148" s="135">
        <f>IF(U148="základní",N148,0)</f>
        <v>0</v>
      </c>
      <c r="BF148" s="135">
        <f>IF(U148="snížená",N148,0)</f>
        <v>0</v>
      </c>
      <c r="BG148" s="135">
        <f>IF(U148="zákl. přenesená",N148,0)</f>
        <v>0</v>
      </c>
      <c r="BH148" s="135">
        <f>IF(U148="sníž. přenesená",N148,0)</f>
        <v>0</v>
      </c>
      <c r="BI148" s="135">
        <f>IF(U148="nulová",N148,0)</f>
        <v>0</v>
      </c>
      <c r="BJ148" s="21" t="s">
        <v>86</v>
      </c>
      <c r="BK148" s="135">
        <f>ROUND(L148*K148,2)</f>
        <v>0</v>
      </c>
      <c r="BL148" s="21" t="s">
        <v>153</v>
      </c>
      <c r="BM148" s="21" t="s">
        <v>214</v>
      </c>
    </row>
    <row r="149" s="10" customFormat="1" ht="16.5" customHeight="1">
      <c r="B149" s="221"/>
      <c r="C149" s="222"/>
      <c r="D149" s="222"/>
      <c r="E149" s="223" t="s">
        <v>5</v>
      </c>
      <c r="F149" s="224" t="s">
        <v>215</v>
      </c>
      <c r="G149" s="225"/>
      <c r="H149" s="225"/>
      <c r="I149" s="225"/>
      <c r="J149" s="222"/>
      <c r="K149" s="226">
        <v>2613</v>
      </c>
      <c r="L149" s="222"/>
      <c r="M149" s="222"/>
      <c r="N149" s="222"/>
      <c r="O149" s="222"/>
      <c r="P149" s="222"/>
      <c r="Q149" s="222"/>
      <c r="R149" s="227"/>
      <c r="T149" s="228"/>
      <c r="U149" s="222"/>
      <c r="V149" s="222"/>
      <c r="W149" s="222"/>
      <c r="X149" s="222"/>
      <c r="Y149" s="222"/>
      <c r="Z149" s="222"/>
      <c r="AA149" s="229"/>
      <c r="AT149" s="230" t="s">
        <v>156</v>
      </c>
      <c r="AU149" s="230" t="s">
        <v>108</v>
      </c>
      <c r="AV149" s="10" t="s">
        <v>108</v>
      </c>
      <c r="AW149" s="10" t="s">
        <v>35</v>
      </c>
      <c r="AX149" s="10" t="s">
        <v>86</v>
      </c>
      <c r="AY149" s="230" t="s">
        <v>148</v>
      </c>
    </row>
    <row r="150" s="1" customFormat="1" ht="16.5" customHeight="1">
      <c r="B150" s="175"/>
      <c r="C150" s="211" t="s">
        <v>216</v>
      </c>
      <c r="D150" s="211" t="s">
        <v>149</v>
      </c>
      <c r="E150" s="212" t="s">
        <v>217</v>
      </c>
      <c r="F150" s="213" t="s">
        <v>218</v>
      </c>
      <c r="G150" s="213"/>
      <c r="H150" s="213"/>
      <c r="I150" s="213"/>
      <c r="J150" s="214" t="s">
        <v>152</v>
      </c>
      <c r="K150" s="215">
        <v>3301.5</v>
      </c>
      <c r="L150" s="216">
        <v>0</v>
      </c>
      <c r="M150" s="216"/>
      <c r="N150" s="217">
        <f>ROUND(L150*K150,2)</f>
        <v>0</v>
      </c>
      <c r="O150" s="217"/>
      <c r="P150" s="217"/>
      <c r="Q150" s="217"/>
      <c r="R150" s="179"/>
      <c r="T150" s="218" t="s">
        <v>5</v>
      </c>
      <c r="U150" s="55" t="s">
        <v>43</v>
      </c>
      <c r="V150" s="46"/>
      <c r="W150" s="219">
        <f>V150*K150</f>
        <v>0</v>
      </c>
      <c r="X150" s="219">
        <v>0</v>
      </c>
      <c r="Y150" s="219">
        <f>X150*K150</f>
        <v>0</v>
      </c>
      <c r="Z150" s="219">
        <v>0</v>
      </c>
      <c r="AA150" s="220">
        <f>Z150*K150</f>
        <v>0</v>
      </c>
      <c r="AR150" s="21" t="s">
        <v>153</v>
      </c>
      <c r="AT150" s="21" t="s">
        <v>149</v>
      </c>
      <c r="AU150" s="21" t="s">
        <v>108</v>
      </c>
      <c r="AY150" s="21" t="s">
        <v>148</v>
      </c>
      <c r="BE150" s="135">
        <f>IF(U150="základní",N150,0)</f>
        <v>0</v>
      </c>
      <c r="BF150" s="135">
        <f>IF(U150="snížená",N150,0)</f>
        <v>0</v>
      </c>
      <c r="BG150" s="135">
        <f>IF(U150="zákl. přenesená",N150,0)</f>
        <v>0</v>
      </c>
      <c r="BH150" s="135">
        <f>IF(U150="sníž. přenesená",N150,0)</f>
        <v>0</v>
      </c>
      <c r="BI150" s="135">
        <f>IF(U150="nulová",N150,0)</f>
        <v>0</v>
      </c>
      <c r="BJ150" s="21" t="s">
        <v>86</v>
      </c>
      <c r="BK150" s="135">
        <f>ROUND(L150*K150,2)</f>
        <v>0</v>
      </c>
      <c r="BL150" s="21" t="s">
        <v>153</v>
      </c>
      <c r="BM150" s="21" t="s">
        <v>219</v>
      </c>
    </row>
    <row r="151" s="10" customFormat="1" ht="16.5" customHeight="1">
      <c r="B151" s="221"/>
      <c r="C151" s="222"/>
      <c r="D151" s="222"/>
      <c r="E151" s="223" t="s">
        <v>5</v>
      </c>
      <c r="F151" s="224" t="s">
        <v>155</v>
      </c>
      <c r="G151" s="225"/>
      <c r="H151" s="225"/>
      <c r="I151" s="225"/>
      <c r="J151" s="222"/>
      <c r="K151" s="226">
        <v>3301.5</v>
      </c>
      <c r="L151" s="222"/>
      <c r="M151" s="222"/>
      <c r="N151" s="222"/>
      <c r="O151" s="222"/>
      <c r="P151" s="222"/>
      <c r="Q151" s="222"/>
      <c r="R151" s="227"/>
      <c r="T151" s="228"/>
      <c r="U151" s="222"/>
      <c r="V151" s="222"/>
      <c r="W151" s="222"/>
      <c r="X151" s="222"/>
      <c r="Y151" s="222"/>
      <c r="Z151" s="222"/>
      <c r="AA151" s="229"/>
      <c r="AT151" s="230" t="s">
        <v>156</v>
      </c>
      <c r="AU151" s="230" t="s">
        <v>108</v>
      </c>
      <c r="AV151" s="10" t="s">
        <v>108</v>
      </c>
      <c r="AW151" s="10" t="s">
        <v>35</v>
      </c>
      <c r="AX151" s="10" t="s">
        <v>86</v>
      </c>
      <c r="AY151" s="230" t="s">
        <v>148</v>
      </c>
    </row>
    <row r="152" s="1" customFormat="1" ht="25.5" customHeight="1">
      <c r="B152" s="175"/>
      <c r="C152" s="211" t="s">
        <v>11</v>
      </c>
      <c r="D152" s="211" t="s">
        <v>149</v>
      </c>
      <c r="E152" s="212" t="s">
        <v>220</v>
      </c>
      <c r="F152" s="213" t="s">
        <v>221</v>
      </c>
      <c r="G152" s="213"/>
      <c r="H152" s="213"/>
      <c r="I152" s="213"/>
      <c r="J152" s="214" t="s">
        <v>152</v>
      </c>
      <c r="K152" s="215">
        <v>2307</v>
      </c>
      <c r="L152" s="216">
        <v>0</v>
      </c>
      <c r="M152" s="216"/>
      <c r="N152" s="217">
        <f>ROUND(L152*K152,2)</f>
        <v>0</v>
      </c>
      <c r="O152" s="217"/>
      <c r="P152" s="217"/>
      <c r="Q152" s="217"/>
      <c r="R152" s="179"/>
      <c r="T152" s="218" t="s">
        <v>5</v>
      </c>
      <c r="U152" s="55" t="s">
        <v>43</v>
      </c>
      <c r="V152" s="46"/>
      <c r="W152" s="219">
        <f>V152*K152</f>
        <v>0</v>
      </c>
      <c r="X152" s="219">
        <v>0</v>
      </c>
      <c r="Y152" s="219">
        <f>X152*K152</f>
        <v>0</v>
      </c>
      <c r="Z152" s="219">
        <v>0</v>
      </c>
      <c r="AA152" s="220">
        <f>Z152*K152</f>
        <v>0</v>
      </c>
      <c r="AR152" s="21" t="s">
        <v>153</v>
      </c>
      <c r="AT152" s="21" t="s">
        <v>149</v>
      </c>
      <c r="AU152" s="21" t="s">
        <v>108</v>
      </c>
      <c r="AY152" s="21" t="s">
        <v>148</v>
      </c>
      <c r="BE152" s="135">
        <f>IF(U152="základní",N152,0)</f>
        <v>0</v>
      </c>
      <c r="BF152" s="135">
        <f>IF(U152="snížená",N152,0)</f>
        <v>0</v>
      </c>
      <c r="BG152" s="135">
        <f>IF(U152="zákl. přenesená",N152,0)</f>
        <v>0</v>
      </c>
      <c r="BH152" s="135">
        <f>IF(U152="sníž. přenesená",N152,0)</f>
        <v>0</v>
      </c>
      <c r="BI152" s="135">
        <f>IF(U152="nulová",N152,0)</f>
        <v>0</v>
      </c>
      <c r="BJ152" s="21" t="s">
        <v>86</v>
      </c>
      <c r="BK152" s="135">
        <f>ROUND(L152*K152,2)</f>
        <v>0</v>
      </c>
      <c r="BL152" s="21" t="s">
        <v>153</v>
      </c>
      <c r="BM152" s="21" t="s">
        <v>222</v>
      </c>
    </row>
    <row r="153" s="10" customFormat="1" ht="16.5" customHeight="1">
      <c r="B153" s="221"/>
      <c r="C153" s="222"/>
      <c r="D153" s="222"/>
      <c r="E153" s="223" t="s">
        <v>5</v>
      </c>
      <c r="F153" s="224" t="s">
        <v>223</v>
      </c>
      <c r="G153" s="225"/>
      <c r="H153" s="225"/>
      <c r="I153" s="225"/>
      <c r="J153" s="222"/>
      <c r="K153" s="226">
        <v>2307</v>
      </c>
      <c r="L153" s="222"/>
      <c r="M153" s="222"/>
      <c r="N153" s="222"/>
      <c r="O153" s="222"/>
      <c r="P153" s="222"/>
      <c r="Q153" s="222"/>
      <c r="R153" s="227"/>
      <c r="T153" s="228"/>
      <c r="U153" s="222"/>
      <c r="V153" s="222"/>
      <c r="W153" s="222"/>
      <c r="X153" s="222"/>
      <c r="Y153" s="222"/>
      <c r="Z153" s="222"/>
      <c r="AA153" s="229"/>
      <c r="AT153" s="230" t="s">
        <v>156</v>
      </c>
      <c r="AU153" s="230" t="s">
        <v>108</v>
      </c>
      <c r="AV153" s="10" t="s">
        <v>108</v>
      </c>
      <c r="AW153" s="10" t="s">
        <v>35</v>
      </c>
      <c r="AX153" s="10" t="s">
        <v>86</v>
      </c>
      <c r="AY153" s="230" t="s">
        <v>148</v>
      </c>
    </row>
    <row r="154" s="1" customFormat="1" ht="25.5" customHeight="1">
      <c r="B154" s="175"/>
      <c r="C154" s="211" t="s">
        <v>224</v>
      </c>
      <c r="D154" s="211" t="s">
        <v>149</v>
      </c>
      <c r="E154" s="212" t="s">
        <v>225</v>
      </c>
      <c r="F154" s="213" t="s">
        <v>226</v>
      </c>
      <c r="G154" s="213"/>
      <c r="H154" s="213"/>
      <c r="I154" s="213"/>
      <c r="J154" s="214" t="s">
        <v>152</v>
      </c>
      <c r="K154" s="215">
        <v>2307</v>
      </c>
      <c r="L154" s="216">
        <v>0</v>
      </c>
      <c r="M154" s="216"/>
      <c r="N154" s="217">
        <f>ROUND(L154*K154,2)</f>
        <v>0</v>
      </c>
      <c r="O154" s="217"/>
      <c r="P154" s="217"/>
      <c r="Q154" s="217"/>
      <c r="R154" s="179"/>
      <c r="T154" s="218" t="s">
        <v>5</v>
      </c>
      <c r="U154" s="55" t="s">
        <v>43</v>
      </c>
      <c r="V154" s="46"/>
      <c r="W154" s="219">
        <f>V154*K154</f>
        <v>0</v>
      </c>
      <c r="X154" s="219">
        <v>0</v>
      </c>
      <c r="Y154" s="219">
        <f>X154*K154</f>
        <v>0</v>
      </c>
      <c r="Z154" s="219">
        <v>0</v>
      </c>
      <c r="AA154" s="220">
        <f>Z154*K154</f>
        <v>0</v>
      </c>
      <c r="AR154" s="21" t="s">
        <v>153</v>
      </c>
      <c r="AT154" s="21" t="s">
        <v>149</v>
      </c>
      <c r="AU154" s="21" t="s">
        <v>108</v>
      </c>
      <c r="AY154" s="21" t="s">
        <v>148</v>
      </c>
      <c r="BE154" s="135">
        <f>IF(U154="základní",N154,0)</f>
        <v>0</v>
      </c>
      <c r="BF154" s="135">
        <f>IF(U154="snížená",N154,0)</f>
        <v>0</v>
      </c>
      <c r="BG154" s="135">
        <f>IF(U154="zákl. přenesená",N154,0)</f>
        <v>0</v>
      </c>
      <c r="BH154" s="135">
        <f>IF(U154="sníž. přenesená",N154,0)</f>
        <v>0</v>
      </c>
      <c r="BI154" s="135">
        <f>IF(U154="nulová",N154,0)</f>
        <v>0</v>
      </c>
      <c r="BJ154" s="21" t="s">
        <v>86</v>
      </c>
      <c r="BK154" s="135">
        <f>ROUND(L154*K154,2)</f>
        <v>0</v>
      </c>
      <c r="BL154" s="21" t="s">
        <v>153</v>
      </c>
      <c r="BM154" s="21" t="s">
        <v>227</v>
      </c>
    </row>
    <row r="155" s="10" customFormat="1" ht="16.5" customHeight="1">
      <c r="B155" s="221"/>
      <c r="C155" s="222"/>
      <c r="D155" s="222"/>
      <c r="E155" s="223" t="s">
        <v>5</v>
      </c>
      <c r="F155" s="224" t="s">
        <v>223</v>
      </c>
      <c r="G155" s="225"/>
      <c r="H155" s="225"/>
      <c r="I155" s="225"/>
      <c r="J155" s="222"/>
      <c r="K155" s="226">
        <v>2307</v>
      </c>
      <c r="L155" s="222"/>
      <c r="M155" s="222"/>
      <c r="N155" s="222"/>
      <c r="O155" s="222"/>
      <c r="P155" s="222"/>
      <c r="Q155" s="222"/>
      <c r="R155" s="227"/>
      <c r="T155" s="228"/>
      <c r="U155" s="222"/>
      <c r="V155" s="222"/>
      <c r="W155" s="222"/>
      <c r="X155" s="222"/>
      <c r="Y155" s="222"/>
      <c r="Z155" s="222"/>
      <c r="AA155" s="229"/>
      <c r="AT155" s="230" t="s">
        <v>156</v>
      </c>
      <c r="AU155" s="230" t="s">
        <v>108</v>
      </c>
      <c r="AV155" s="10" t="s">
        <v>108</v>
      </c>
      <c r="AW155" s="10" t="s">
        <v>35</v>
      </c>
      <c r="AX155" s="10" t="s">
        <v>86</v>
      </c>
      <c r="AY155" s="230" t="s">
        <v>148</v>
      </c>
    </row>
    <row r="156" s="1" customFormat="1" ht="25.5" customHeight="1">
      <c r="B156" s="175"/>
      <c r="C156" s="211" t="s">
        <v>228</v>
      </c>
      <c r="D156" s="211" t="s">
        <v>149</v>
      </c>
      <c r="E156" s="212" t="s">
        <v>229</v>
      </c>
      <c r="F156" s="213" t="s">
        <v>230</v>
      </c>
      <c r="G156" s="213"/>
      <c r="H156" s="213"/>
      <c r="I156" s="213"/>
      <c r="J156" s="214" t="s">
        <v>152</v>
      </c>
      <c r="K156" s="215">
        <v>2307</v>
      </c>
      <c r="L156" s="216">
        <v>0</v>
      </c>
      <c r="M156" s="216"/>
      <c r="N156" s="217">
        <f>ROUND(L156*K156,2)</f>
        <v>0</v>
      </c>
      <c r="O156" s="217"/>
      <c r="P156" s="217"/>
      <c r="Q156" s="217"/>
      <c r="R156" s="179"/>
      <c r="T156" s="218" t="s">
        <v>5</v>
      </c>
      <c r="U156" s="55" t="s">
        <v>43</v>
      </c>
      <c r="V156" s="46"/>
      <c r="W156" s="219">
        <f>V156*K156</f>
        <v>0</v>
      </c>
      <c r="X156" s="219">
        <v>0</v>
      </c>
      <c r="Y156" s="219">
        <f>X156*K156</f>
        <v>0</v>
      </c>
      <c r="Z156" s="219">
        <v>0</v>
      </c>
      <c r="AA156" s="220">
        <f>Z156*K156</f>
        <v>0</v>
      </c>
      <c r="AR156" s="21" t="s">
        <v>153</v>
      </c>
      <c r="AT156" s="21" t="s">
        <v>149</v>
      </c>
      <c r="AU156" s="21" t="s">
        <v>108</v>
      </c>
      <c r="AY156" s="21" t="s">
        <v>148</v>
      </c>
      <c r="BE156" s="135">
        <f>IF(U156="základní",N156,0)</f>
        <v>0</v>
      </c>
      <c r="BF156" s="135">
        <f>IF(U156="snížená",N156,0)</f>
        <v>0</v>
      </c>
      <c r="BG156" s="135">
        <f>IF(U156="zákl. přenesená",N156,0)</f>
        <v>0</v>
      </c>
      <c r="BH156" s="135">
        <f>IF(U156="sníž. přenesená",N156,0)</f>
        <v>0</v>
      </c>
      <c r="BI156" s="135">
        <f>IF(U156="nulová",N156,0)</f>
        <v>0</v>
      </c>
      <c r="BJ156" s="21" t="s">
        <v>86</v>
      </c>
      <c r="BK156" s="135">
        <f>ROUND(L156*K156,2)</f>
        <v>0</v>
      </c>
      <c r="BL156" s="21" t="s">
        <v>153</v>
      </c>
      <c r="BM156" s="21" t="s">
        <v>231</v>
      </c>
    </row>
    <row r="157" s="10" customFormat="1" ht="16.5" customHeight="1">
      <c r="B157" s="221"/>
      <c r="C157" s="222"/>
      <c r="D157" s="222"/>
      <c r="E157" s="223" t="s">
        <v>5</v>
      </c>
      <c r="F157" s="224" t="s">
        <v>223</v>
      </c>
      <c r="G157" s="225"/>
      <c r="H157" s="225"/>
      <c r="I157" s="225"/>
      <c r="J157" s="222"/>
      <c r="K157" s="226">
        <v>2307</v>
      </c>
      <c r="L157" s="222"/>
      <c r="M157" s="222"/>
      <c r="N157" s="222"/>
      <c r="O157" s="222"/>
      <c r="P157" s="222"/>
      <c r="Q157" s="222"/>
      <c r="R157" s="227"/>
      <c r="T157" s="228"/>
      <c r="U157" s="222"/>
      <c r="V157" s="222"/>
      <c r="W157" s="222"/>
      <c r="X157" s="222"/>
      <c r="Y157" s="222"/>
      <c r="Z157" s="222"/>
      <c r="AA157" s="229"/>
      <c r="AT157" s="230" t="s">
        <v>156</v>
      </c>
      <c r="AU157" s="230" t="s">
        <v>108</v>
      </c>
      <c r="AV157" s="10" t="s">
        <v>108</v>
      </c>
      <c r="AW157" s="10" t="s">
        <v>35</v>
      </c>
      <c r="AX157" s="10" t="s">
        <v>86</v>
      </c>
      <c r="AY157" s="230" t="s">
        <v>148</v>
      </c>
    </row>
    <row r="158" s="1" customFormat="1" ht="38.25" customHeight="1">
      <c r="B158" s="175"/>
      <c r="C158" s="211" t="s">
        <v>232</v>
      </c>
      <c r="D158" s="211" t="s">
        <v>149</v>
      </c>
      <c r="E158" s="212" t="s">
        <v>233</v>
      </c>
      <c r="F158" s="213" t="s">
        <v>234</v>
      </c>
      <c r="G158" s="213"/>
      <c r="H158" s="213"/>
      <c r="I158" s="213"/>
      <c r="J158" s="214" t="s">
        <v>152</v>
      </c>
      <c r="K158" s="215">
        <v>2307</v>
      </c>
      <c r="L158" s="216">
        <v>0</v>
      </c>
      <c r="M158" s="216"/>
      <c r="N158" s="217">
        <f>ROUND(L158*K158,2)</f>
        <v>0</v>
      </c>
      <c r="O158" s="217"/>
      <c r="P158" s="217"/>
      <c r="Q158" s="217"/>
      <c r="R158" s="179"/>
      <c r="T158" s="218" t="s">
        <v>5</v>
      </c>
      <c r="U158" s="55" t="s">
        <v>43</v>
      </c>
      <c r="V158" s="46"/>
      <c r="W158" s="219">
        <f>V158*K158</f>
        <v>0</v>
      </c>
      <c r="X158" s="219">
        <v>0</v>
      </c>
      <c r="Y158" s="219">
        <f>X158*K158</f>
        <v>0</v>
      </c>
      <c r="Z158" s="219">
        <v>0</v>
      </c>
      <c r="AA158" s="220">
        <f>Z158*K158</f>
        <v>0</v>
      </c>
      <c r="AR158" s="21" t="s">
        <v>153</v>
      </c>
      <c r="AT158" s="21" t="s">
        <v>149</v>
      </c>
      <c r="AU158" s="21" t="s">
        <v>108</v>
      </c>
      <c r="AY158" s="21" t="s">
        <v>148</v>
      </c>
      <c r="BE158" s="135">
        <f>IF(U158="základní",N158,0)</f>
        <v>0</v>
      </c>
      <c r="BF158" s="135">
        <f>IF(U158="snížená",N158,0)</f>
        <v>0</v>
      </c>
      <c r="BG158" s="135">
        <f>IF(U158="zákl. přenesená",N158,0)</f>
        <v>0</v>
      </c>
      <c r="BH158" s="135">
        <f>IF(U158="sníž. přenesená",N158,0)</f>
        <v>0</v>
      </c>
      <c r="BI158" s="135">
        <f>IF(U158="nulová",N158,0)</f>
        <v>0</v>
      </c>
      <c r="BJ158" s="21" t="s">
        <v>86</v>
      </c>
      <c r="BK158" s="135">
        <f>ROUND(L158*K158,2)</f>
        <v>0</v>
      </c>
      <c r="BL158" s="21" t="s">
        <v>153</v>
      </c>
      <c r="BM158" s="21" t="s">
        <v>235</v>
      </c>
    </row>
    <row r="159" s="10" customFormat="1" ht="16.5" customHeight="1">
      <c r="B159" s="221"/>
      <c r="C159" s="222"/>
      <c r="D159" s="222"/>
      <c r="E159" s="223" t="s">
        <v>5</v>
      </c>
      <c r="F159" s="224" t="s">
        <v>223</v>
      </c>
      <c r="G159" s="225"/>
      <c r="H159" s="225"/>
      <c r="I159" s="225"/>
      <c r="J159" s="222"/>
      <c r="K159" s="226">
        <v>2307</v>
      </c>
      <c r="L159" s="222"/>
      <c r="M159" s="222"/>
      <c r="N159" s="222"/>
      <c r="O159" s="222"/>
      <c r="P159" s="222"/>
      <c r="Q159" s="222"/>
      <c r="R159" s="227"/>
      <c r="T159" s="228"/>
      <c r="U159" s="222"/>
      <c r="V159" s="222"/>
      <c r="W159" s="222"/>
      <c r="X159" s="222"/>
      <c r="Y159" s="222"/>
      <c r="Z159" s="222"/>
      <c r="AA159" s="229"/>
      <c r="AT159" s="230" t="s">
        <v>156</v>
      </c>
      <c r="AU159" s="230" t="s">
        <v>108</v>
      </c>
      <c r="AV159" s="10" t="s">
        <v>108</v>
      </c>
      <c r="AW159" s="10" t="s">
        <v>35</v>
      </c>
      <c r="AX159" s="10" t="s">
        <v>86</v>
      </c>
      <c r="AY159" s="230" t="s">
        <v>148</v>
      </c>
    </row>
    <row r="160" s="1" customFormat="1" ht="38.25" customHeight="1">
      <c r="B160" s="175"/>
      <c r="C160" s="211" t="s">
        <v>236</v>
      </c>
      <c r="D160" s="211" t="s">
        <v>149</v>
      </c>
      <c r="E160" s="212" t="s">
        <v>237</v>
      </c>
      <c r="F160" s="213" t="s">
        <v>238</v>
      </c>
      <c r="G160" s="213"/>
      <c r="H160" s="213"/>
      <c r="I160" s="213"/>
      <c r="J160" s="214" t="s">
        <v>152</v>
      </c>
      <c r="K160" s="215">
        <v>2307</v>
      </c>
      <c r="L160" s="216">
        <v>0</v>
      </c>
      <c r="M160" s="216"/>
      <c r="N160" s="217">
        <f>ROUND(L160*K160,2)</f>
        <v>0</v>
      </c>
      <c r="O160" s="217"/>
      <c r="P160" s="217"/>
      <c r="Q160" s="217"/>
      <c r="R160" s="179"/>
      <c r="T160" s="218" t="s">
        <v>5</v>
      </c>
      <c r="U160" s="55" t="s">
        <v>43</v>
      </c>
      <c r="V160" s="46"/>
      <c r="W160" s="219">
        <f>V160*K160</f>
        <v>0</v>
      </c>
      <c r="X160" s="219">
        <v>0</v>
      </c>
      <c r="Y160" s="219">
        <f>X160*K160</f>
        <v>0</v>
      </c>
      <c r="Z160" s="219">
        <v>0</v>
      </c>
      <c r="AA160" s="220">
        <f>Z160*K160</f>
        <v>0</v>
      </c>
      <c r="AR160" s="21" t="s">
        <v>153</v>
      </c>
      <c r="AT160" s="21" t="s">
        <v>149</v>
      </c>
      <c r="AU160" s="21" t="s">
        <v>108</v>
      </c>
      <c r="AY160" s="21" t="s">
        <v>148</v>
      </c>
      <c r="BE160" s="135">
        <f>IF(U160="základní",N160,0)</f>
        <v>0</v>
      </c>
      <c r="BF160" s="135">
        <f>IF(U160="snížená",N160,0)</f>
        <v>0</v>
      </c>
      <c r="BG160" s="135">
        <f>IF(U160="zákl. přenesená",N160,0)</f>
        <v>0</v>
      </c>
      <c r="BH160" s="135">
        <f>IF(U160="sníž. přenesená",N160,0)</f>
        <v>0</v>
      </c>
      <c r="BI160" s="135">
        <f>IF(U160="nulová",N160,0)</f>
        <v>0</v>
      </c>
      <c r="BJ160" s="21" t="s">
        <v>86</v>
      </c>
      <c r="BK160" s="135">
        <f>ROUND(L160*K160,2)</f>
        <v>0</v>
      </c>
      <c r="BL160" s="21" t="s">
        <v>153</v>
      </c>
      <c r="BM160" s="21" t="s">
        <v>239</v>
      </c>
    </row>
    <row r="161" s="10" customFormat="1" ht="16.5" customHeight="1">
      <c r="B161" s="221"/>
      <c r="C161" s="222"/>
      <c r="D161" s="222"/>
      <c r="E161" s="223" t="s">
        <v>5</v>
      </c>
      <c r="F161" s="224" t="s">
        <v>223</v>
      </c>
      <c r="G161" s="225"/>
      <c r="H161" s="225"/>
      <c r="I161" s="225"/>
      <c r="J161" s="222"/>
      <c r="K161" s="226">
        <v>2307</v>
      </c>
      <c r="L161" s="222"/>
      <c r="M161" s="222"/>
      <c r="N161" s="222"/>
      <c r="O161" s="222"/>
      <c r="P161" s="222"/>
      <c r="Q161" s="222"/>
      <c r="R161" s="227"/>
      <c r="T161" s="228"/>
      <c r="U161" s="222"/>
      <c r="V161" s="222"/>
      <c r="W161" s="222"/>
      <c r="X161" s="222"/>
      <c r="Y161" s="222"/>
      <c r="Z161" s="222"/>
      <c r="AA161" s="229"/>
      <c r="AT161" s="230" t="s">
        <v>156</v>
      </c>
      <c r="AU161" s="230" t="s">
        <v>108</v>
      </c>
      <c r="AV161" s="10" t="s">
        <v>108</v>
      </c>
      <c r="AW161" s="10" t="s">
        <v>35</v>
      </c>
      <c r="AX161" s="10" t="s">
        <v>86</v>
      </c>
      <c r="AY161" s="230" t="s">
        <v>148</v>
      </c>
    </row>
    <row r="162" s="9" customFormat="1" ht="29.88" customHeight="1">
      <c r="B162" s="197"/>
      <c r="C162" s="198"/>
      <c r="D162" s="208" t="s">
        <v>122</v>
      </c>
      <c r="E162" s="208"/>
      <c r="F162" s="208"/>
      <c r="G162" s="208"/>
      <c r="H162" s="208"/>
      <c r="I162" s="208"/>
      <c r="J162" s="208"/>
      <c r="K162" s="208"/>
      <c r="L162" s="208"/>
      <c r="M162" s="208"/>
      <c r="N162" s="209">
        <f>BK162</f>
        <v>0</v>
      </c>
      <c r="O162" s="210"/>
      <c r="P162" s="210"/>
      <c r="Q162" s="210"/>
      <c r="R162" s="201"/>
      <c r="T162" s="202"/>
      <c r="U162" s="198"/>
      <c r="V162" s="198"/>
      <c r="W162" s="203">
        <f>SUM(W163:W176)</f>
        <v>0</v>
      </c>
      <c r="X162" s="198"/>
      <c r="Y162" s="203">
        <f>SUM(Y163:Y176)</f>
        <v>376.44053000000002</v>
      </c>
      <c r="Z162" s="198"/>
      <c r="AA162" s="204">
        <f>SUM(AA163:AA176)</f>
        <v>247.86000000000001</v>
      </c>
      <c r="AR162" s="205" t="s">
        <v>86</v>
      </c>
      <c r="AT162" s="206" t="s">
        <v>77</v>
      </c>
      <c r="AU162" s="206" t="s">
        <v>86</v>
      </c>
      <c r="AY162" s="205" t="s">
        <v>148</v>
      </c>
      <c r="BK162" s="207">
        <f>SUM(BK163:BK176)</f>
        <v>0</v>
      </c>
    </row>
    <row r="163" s="1" customFormat="1" ht="25.5" customHeight="1">
      <c r="B163" s="175"/>
      <c r="C163" s="211" t="s">
        <v>240</v>
      </c>
      <c r="D163" s="211" t="s">
        <v>149</v>
      </c>
      <c r="E163" s="212" t="s">
        <v>241</v>
      </c>
      <c r="F163" s="213" t="s">
        <v>242</v>
      </c>
      <c r="G163" s="213"/>
      <c r="H163" s="213"/>
      <c r="I163" s="213"/>
      <c r="J163" s="214" t="s">
        <v>243</v>
      </c>
      <c r="K163" s="215">
        <v>8</v>
      </c>
      <c r="L163" s="216">
        <v>0</v>
      </c>
      <c r="M163" s="216"/>
      <c r="N163" s="217">
        <f>ROUND(L163*K163,2)</f>
        <v>0</v>
      </c>
      <c r="O163" s="217"/>
      <c r="P163" s="217"/>
      <c r="Q163" s="217"/>
      <c r="R163" s="179"/>
      <c r="T163" s="218" t="s">
        <v>5</v>
      </c>
      <c r="U163" s="55" t="s">
        <v>43</v>
      </c>
      <c r="V163" s="46"/>
      <c r="W163" s="219">
        <f>V163*K163</f>
        <v>0</v>
      </c>
      <c r="X163" s="219">
        <v>0.00069999999999999999</v>
      </c>
      <c r="Y163" s="219">
        <f>X163*K163</f>
        <v>0.0055999999999999999</v>
      </c>
      <c r="Z163" s="219">
        <v>0</v>
      </c>
      <c r="AA163" s="220">
        <f>Z163*K163</f>
        <v>0</v>
      </c>
      <c r="AR163" s="21" t="s">
        <v>153</v>
      </c>
      <c r="AT163" s="21" t="s">
        <v>149</v>
      </c>
      <c r="AU163" s="21" t="s">
        <v>108</v>
      </c>
      <c r="AY163" s="21" t="s">
        <v>148</v>
      </c>
      <c r="BE163" s="135">
        <f>IF(U163="základní",N163,0)</f>
        <v>0</v>
      </c>
      <c r="BF163" s="135">
        <f>IF(U163="snížená",N163,0)</f>
        <v>0</v>
      </c>
      <c r="BG163" s="135">
        <f>IF(U163="zákl. přenesená",N163,0)</f>
        <v>0</v>
      </c>
      <c r="BH163" s="135">
        <f>IF(U163="sníž. přenesená",N163,0)</f>
        <v>0</v>
      </c>
      <c r="BI163" s="135">
        <f>IF(U163="nulová",N163,0)</f>
        <v>0</v>
      </c>
      <c r="BJ163" s="21" t="s">
        <v>86</v>
      </c>
      <c r="BK163" s="135">
        <f>ROUND(L163*K163,2)</f>
        <v>0</v>
      </c>
      <c r="BL163" s="21" t="s">
        <v>153</v>
      </c>
      <c r="BM163" s="21" t="s">
        <v>244</v>
      </c>
    </row>
    <row r="164" s="1" customFormat="1" ht="25.5" customHeight="1">
      <c r="B164" s="175"/>
      <c r="C164" s="231" t="s">
        <v>10</v>
      </c>
      <c r="D164" s="231" t="s">
        <v>190</v>
      </c>
      <c r="E164" s="232" t="s">
        <v>245</v>
      </c>
      <c r="F164" s="233" t="s">
        <v>246</v>
      </c>
      <c r="G164" s="233"/>
      <c r="H164" s="233"/>
      <c r="I164" s="233"/>
      <c r="J164" s="234" t="s">
        <v>243</v>
      </c>
      <c r="K164" s="235">
        <v>8</v>
      </c>
      <c r="L164" s="236">
        <v>0</v>
      </c>
      <c r="M164" s="236"/>
      <c r="N164" s="237">
        <f>ROUND(L164*K164,2)</f>
        <v>0</v>
      </c>
      <c r="O164" s="217"/>
      <c r="P164" s="217"/>
      <c r="Q164" s="217"/>
      <c r="R164" s="179"/>
      <c r="T164" s="218" t="s">
        <v>5</v>
      </c>
      <c r="U164" s="55" t="s">
        <v>43</v>
      </c>
      <c r="V164" s="46"/>
      <c r="W164" s="219">
        <f>V164*K164</f>
        <v>0</v>
      </c>
      <c r="X164" s="219">
        <v>0.0035999999999999999</v>
      </c>
      <c r="Y164" s="219">
        <f>X164*K164</f>
        <v>0.028799999999999999</v>
      </c>
      <c r="Z164" s="219">
        <v>0</v>
      </c>
      <c r="AA164" s="220">
        <f>Z164*K164</f>
        <v>0</v>
      </c>
      <c r="AR164" s="21" t="s">
        <v>184</v>
      </c>
      <c r="AT164" s="21" t="s">
        <v>190</v>
      </c>
      <c r="AU164" s="21" t="s">
        <v>108</v>
      </c>
      <c r="AY164" s="21" t="s">
        <v>148</v>
      </c>
      <c r="BE164" s="135">
        <f>IF(U164="základní",N164,0)</f>
        <v>0</v>
      </c>
      <c r="BF164" s="135">
        <f>IF(U164="snížená",N164,0)</f>
        <v>0</v>
      </c>
      <c r="BG164" s="135">
        <f>IF(U164="zákl. přenesená",N164,0)</f>
        <v>0</v>
      </c>
      <c r="BH164" s="135">
        <f>IF(U164="sníž. přenesená",N164,0)</f>
        <v>0</v>
      </c>
      <c r="BI164" s="135">
        <f>IF(U164="nulová",N164,0)</f>
        <v>0</v>
      </c>
      <c r="BJ164" s="21" t="s">
        <v>86</v>
      </c>
      <c r="BK164" s="135">
        <f>ROUND(L164*K164,2)</f>
        <v>0</v>
      </c>
      <c r="BL164" s="21" t="s">
        <v>153</v>
      </c>
      <c r="BM164" s="21" t="s">
        <v>247</v>
      </c>
    </row>
    <row r="165" s="1" customFormat="1" ht="38.25" customHeight="1">
      <c r="B165" s="175"/>
      <c r="C165" s="211" t="s">
        <v>248</v>
      </c>
      <c r="D165" s="211" t="s">
        <v>149</v>
      </c>
      <c r="E165" s="212" t="s">
        <v>249</v>
      </c>
      <c r="F165" s="213" t="s">
        <v>250</v>
      </c>
      <c r="G165" s="213"/>
      <c r="H165" s="213"/>
      <c r="I165" s="213"/>
      <c r="J165" s="214" t="s">
        <v>243</v>
      </c>
      <c r="K165" s="215">
        <v>4</v>
      </c>
      <c r="L165" s="216">
        <v>0</v>
      </c>
      <c r="M165" s="216"/>
      <c r="N165" s="217">
        <f>ROUND(L165*K165,2)</f>
        <v>0</v>
      </c>
      <c r="O165" s="217"/>
      <c r="P165" s="217"/>
      <c r="Q165" s="217"/>
      <c r="R165" s="179"/>
      <c r="T165" s="218" t="s">
        <v>5</v>
      </c>
      <c r="U165" s="55" t="s">
        <v>43</v>
      </c>
      <c r="V165" s="46"/>
      <c r="W165" s="219">
        <f>V165*K165</f>
        <v>0</v>
      </c>
      <c r="X165" s="219">
        <v>0.11241</v>
      </c>
      <c r="Y165" s="219">
        <f>X165*K165</f>
        <v>0.44963999999999998</v>
      </c>
      <c r="Z165" s="219">
        <v>0</v>
      </c>
      <c r="AA165" s="220">
        <f>Z165*K165</f>
        <v>0</v>
      </c>
      <c r="AR165" s="21" t="s">
        <v>153</v>
      </c>
      <c r="AT165" s="21" t="s">
        <v>149</v>
      </c>
      <c r="AU165" s="21" t="s">
        <v>108</v>
      </c>
      <c r="AY165" s="21" t="s">
        <v>148</v>
      </c>
      <c r="BE165" s="135">
        <f>IF(U165="základní",N165,0)</f>
        <v>0</v>
      </c>
      <c r="BF165" s="135">
        <f>IF(U165="snížená",N165,0)</f>
        <v>0</v>
      </c>
      <c r="BG165" s="135">
        <f>IF(U165="zákl. přenesená",N165,0)</f>
        <v>0</v>
      </c>
      <c r="BH165" s="135">
        <f>IF(U165="sníž. přenesená",N165,0)</f>
        <v>0</v>
      </c>
      <c r="BI165" s="135">
        <f>IF(U165="nulová",N165,0)</f>
        <v>0</v>
      </c>
      <c r="BJ165" s="21" t="s">
        <v>86</v>
      </c>
      <c r="BK165" s="135">
        <f>ROUND(L165*K165,2)</f>
        <v>0</v>
      </c>
      <c r="BL165" s="21" t="s">
        <v>153</v>
      </c>
      <c r="BM165" s="21" t="s">
        <v>251</v>
      </c>
    </row>
    <row r="166" s="1" customFormat="1" ht="16.5" customHeight="1">
      <c r="B166" s="175"/>
      <c r="C166" s="231" t="s">
        <v>252</v>
      </c>
      <c r="D166" s="231" t="s">
        <v>190</v>
      </c>
      <c r="E166" s="232" t="s">
        <v>253</v>
      </c>
      <c r="F166" s="233" t="s">
        <v>254</v>
      </c>
      <c r="G166" s="233"/>
      <c r="H166" s="233"/>
      <c r="I166" s="233"/>
      <c r="J166" s="234" t="s">
        <v>243</v>
      </c>
      <c r="K166" s="235">
        <v>4</v>
      </c>
      <c r="L166" s="236">
        <v>0</v>
      </c>
      <c r="M166" s="236"/>
      <c r="N166" s="237">
        <f>ROUND(L166*K166,2)</f>
        <v>0</v>
      </c>
      <c r="O166" s="217"/>
      <c r="P166" s="217"/>
      <c r="Q166" s="217"/>
      <c r="R166" s="179"/>
      <c r="T166" s="218" t="s">
        <v>5</v>
      </c>
      <c r="U166" s="55" t="s">
        <v>43</v>
      </c>
      <c r="V166" s="46"/>
      <c r="W166" s="219">
        <f>V166*K166</f>
        <v>0</v>
      </c>
      <c r="X166" s="219">
        <v>0.0025000000000000001</v>
      </c>
      <c r="Y166" s="219">
        <f>X166*K166</f>
        <v>0.01</v>
      </c>
      <c r="Z166" s="219">
        <v>0</v>
      </c>
      <c r="AA166" s="220">
        <f>Z166*K166</f>
        <v>0</v>
      </c>
      <c r="AR166" s="21" t="s">
        <v>184</v>
      </c>
      <c r="AT166" s="21" t="s">
        <v>190</v>
      </c>
      <c r="AU166" s="21" t="s">
        <v>108</v>
      </c>
      <c r="AY166" s="21" t="s">
        <v>148</v>
      </c>
      <c r="BE166" s="135">
        <f>IF(U166="základní",N166,0)</f>
        <v>0</v>
      </c>
      <c r="BF166" s="135">
        <f>IF(U166="snížená",N166,0)</f>
        <v>0</v>
      </c>
      <c r="BG166" s="135">
        <f>IF(U166="zákl. přenesená",N166,0)</f>
        <v>0</v>
      </c>
      <c r="BH166" s="135">
        <f>IF(U166="sníž. přenesená",N166,0)</f>
        <v>0</v>
      </c>
      <c r="BI166" s="135">
        <f>IF(U166="nulová",N166,0)</f>
        <v>0</v>
      </c>
      <c r="BJ166" s="21" t="s">
        <v>86</v>
      </c>
      <c r="BK166" s="135">
        <f>ROUND(L166*K166,2)</f>
        <v>0</v>
      </c>
      <c r="BL166" s="21" t="s">
        <v>153</v>
      </c>
      <c r="BM166" s="21" t="s">
        <v>255</v>
      </c>
    </row>
    <row r="167" s="1" customFormat="1" ht="16.5" customHeight="1">
      <c r="B167" s="175"/>
      <c r="C167" s="231" t="s">
        <v>256</v>
      </c>
      <c r="D167" s="231" t="s">
        <v>190</v>
      </c>
      <c r="E167" s="232" t="s">
        <v>257</v>
      </c>
      <c r="F167" s="233" t="s">
        <v>258</v>
      </c>
      <c r="G167" s="233"/>
      <c r="H167" s="233"/>
      <c r="I167" s="233"/>
      <c r="J167" s="234" t="s">
        <v>243</v>
      </c>
      <c r="K167" s="235">
        <v>4</v>
      </c>
      <c r="L167" s="236">
        <v>0</v>
      </c>
      <c r="M167" s="236"/>
      <c r="N167" s="237">
        <f>ROUND(L167*K167,2)</f>
        <v>0</v>
      </c>
      <c r="O167" s="217"/>
      <c r="P167" s="217"/>
      <c r="Q167" s="217"/>
      <c r="R167" s="179"/>
      <c r="T167" s="218" t="s">
        <v>5</v>
      </c>
      <c r="U167" s="55" t="s">
        <v>43</v>
      </c>
      <c r="V167" s="46"/>
      <c r="W167" s="219">
        <f>V167*K167</f>
        <v>0</v>
      </c>
      <c r="X167" s="219">
        <v>0.0030000000000000001</v>
      </c>
      <c r="Y167" s="219">
        <f>X167*K167</f>
        <v>0.012</v>
      </c>
      <c r="Z167" s="219">
        <v>0</v>
      </c>
      <c r="AA167" s="220">
        <f>Z167*K167</f>
        <v>0</v>
      </c>
      <c r="AR167" s="21" t="s">
        <v>184</v>
      </c>
      <c r="AT167" s="21" t="s">
        <v>190</v>
      </c>
      <c r="AU167" s="21" t="s">
        <v>108</v>
      </c>
      <c r="AY167" s="21" t="s">
        <v>148</v>
      </c>
      <c r="BE167" s="135">
        <f>IF(U167="základní",N167,0)</f>
        <v>0</v>
      </c>
      <c r="BF167" s="135">
        <f>IF(U167="snížená",N167,0)</f>
        <v>0</v>
      </c>
      <c r="BG167" s="135">
        <f>IF(U167="zákl. přenesená",N167,0)</f>
        <v>0</v>
      </c>
      <c r="BH167" s="135">
        <f>IF(U167="sníž. přenesená",N167,0)</f>
        <v>0</v>
      </c>
      <c r="BI167" s="135">
        <f>IF(U167="nulová",N167,0)</f>
        <v>0</v>
      </c>
      <c r="BJ167" s="21" t="s">
        <v>86</v>
      </c>
      <c r="BK167" s="135">
        <f>ROUND(L167*K167,2)</f>
        <v>0</v>
      </c>
      <c r="BL167" s="21" t="s">
        <v>153</v>
      </c>
      <c r="BM167" s="21" t="s">
        <v>259</v>
      </c>
    </row>
    <row r="168" s="1" customFormat="1" ht="16.5" customHeight="1">
      <c r="B168" s="175"/>
      <c r="C168" s="231" t="s">
        <v>260</v>
      </c>
      <c r="D168" s="231" t="s">
        <v>190</v>
      </c>
      <c r="E168" s="232" t="s">
        <v>261</v>
      </c>
      <c r="F168" s="233" t="s">
        <v>262</v>
      </c>
      <c r="G168" s="233"/>
      <c r="H168" s="233"/>
      <c r="I168" s="233"/>
      <c r="J168" s="234" t="s">
        <v>243</v>
      </c>
      <c r="K168" s="235">
        <v>4</v>
      </c>
      <c r="L168" s="236">
        <v>0</v>
      </c>
      <c r="M168" s="236"/>
      <c r="N168" s="237">
        <f>ROUND(L168*K168,2)</f>
        <v>0</v>
      </c>
      <c r="O168" s="217"/>
      <c r="P168" s="217"/>
      <c r="Q168" s="217"/>
      <c r="R168" s="179"/>
      <c r="T168" s="218" t="s">
        <v>5</v>
      </c>
      <c r="U168" s="55" t="s">
        <v>43</v>
      </c>
      <c r="V168" s="46"/>
      <c r="W168" s="219">
        <f>V168*K168</f>
        <v>0</v>
      </c>
      <c r="X168" s="219">
        <v>0.00010000000000000001</v>
      </c>
      <c r="Y168" s="219">
        <f>X168*K168</f>
        <v>0.00040000000000000002</v>
      </c>
      <c r="Z168" s="219">
        <v>0</v>
      </c>
      <c r="AA168" s="220">
        <f>Z168*K168</f>
        <v>0</v>
      </c>
      <c r="AR168" s="21" t="s">
        <v>184</v>
      </c>
      <c r="AT168" s="21" t="s">
        <v>190</v>
      </c>
      <c r="AU168" s="21" t="s">
        <v>108</v>
      </c>
      <c r="AY168" s="21" t="s">
        <v>148</v>
      </c>
      <c r="BE168" s="135">
        <f>IF(U168="základní",N168,0)</f>
        <v>0</v>
      </c>
      <c r="BF168" s="135">
        <f>IF(U168="snížená",N168,0)</f>
        <v>0</v>
      </c>
      <c r="BG168" s="135">
        <f>IF(U168="zákl. přenesená",N168,0)</f>
        <v>0</v>
      </c>
      <c r="BH168" s="135">
        <f>IF(U168="sníž. přenesená",N168,0)</f>
        <v>0</v>
      </c>
      <c r="BI168" s="135">
        <f>IF(U168="nulová",N168,0)</f>
        <v>0</v>
      </c>
      <c r="BJ168" s="21" t="s">
        <v>86</v>
      </c>
      <c r="BK168" s="135">
        <f>ROUND(L168*K168,2)</f>
        <v>0</v>
      </c>
      <c r="BL168" s="21" t="s">
        <v>153</v>
      </c>
      <c r="BM168" s="21" t="s">
        <v>263</v>
      </c>
    </row>
    <row r="169" s="1" customFormat="1" ht="16.5" customHeight="1">
      <c r="B169" s="175"/>
      <c r="C169" s="231" t="s">
        <v>264</v>
      </c>
      <c r="D169" s="231" t="s">
        <v>190</v>
      </c>
      <c r="E169" s="232" t="s">
        <v>265</v>
      </c>
      <c r="F169" s="233" t="s">
        <v>266</v>
      </c>
      <c r="G169" s="233"/>
      <c r="H169" s="233"/>
      <c r="I169" s="233"/>
      <c r="J169" s="234" t="s">
        <v>243</v>
      </c>
      <c r="K169" s="235">
        <v>8</v>
      </c>
      <c r="L169" s="236">
        <v>0</v>
      </c>
      <c r="M169" s="236"/>
      <c r="N169" s="237">
        <f>ROUND(L169*K169,2)</f>
        <v>0</v>
      </c>
      <c r="O169" s="217"/>
      <c r="P169" s="217"/>
      <c r="Q169" s="217"/>
      <c r="R169" s="179"/>
      <c r="T169" s="218" t="s">
        <v>5</v>
      </c>
      <c r="U169" s="55" t="s">
        <v>43</v>
      </c>
      <c r="V169" s="46"/>
      <c r="W169" s="219">
        <f>V169*K169</f>
        <v>0</v>
      </c>
      <c r="X169" s="219">
        <v>0.00035</v>
      </c>
      <c r="Y169" s="219">
        <f>X169*K169</f>
        <v>0.0028</v>
      </c>
      <c r="Z169" s="219">
        <v>0</v>
      </c>
      <c r="AA169" s="220">
        <f>Z169*K169</f>
        <v>0</v>
      </c>
      <c r="AR169" s="21" t="s">
        <v>184</v>
      </c>
      <c r="AT169" s="21" t="s">
        <v>190</v>
      </c>
      <c r="AU169" s="21" t="s">
        <v>108</v>
      </c>
      <c r="AY169" s="21" t="s">
        <v>148</v>
      </c>
      <c r="BE169" s="135">
        <f>IF(U169="základní",N169,0)</f>
        <v>0</v>
      </c>
      <c r="BF169" s="135">
        <f>IF(U169="snížená",N169,0)</f>
        <v>0</v>
      </c>
      <c r="BG169" s="135">
        <f>IF(U169="zákl. přenesená",N169,0)</f>
        <v>0</v>
      </c>
      <c r="BH169" s="135">
        <f>IF(U169="sníž. přenesená",N169,0)</f>
        <v>0</v>
      </c>
      <c r="BI169" s="135">
        <f>IF(U169="nulová",N169,0)</f>
        <v>0</v>
      </c>
      <c r="BJ169" s="21" t="s">
        <v>86</v>
      </c>
      <c r="BK169" s="135">
        <f>ROUND(L169*K169,2)</f>
        <v>0</v>
      </c>
      <c r="BL169" s="21" t="s">
        <v>153</v>
      </c>
      <c r="BM169" s="21" t="s">
        <v>267</v>
      </c>
    </row>
    <row r="170" s="1" customFormat="1" ht="38.25" customHeight="1">
      <c r="B170" s="175"/>
      <c r="C170" s="211" t="s">
        <v>268</v>
      </c>
      <c r="D170" s="211" t="s">
        <v>149</v>
      </c>
      <c r="E170" s="212" t="s">
        <v>269</v>
      </c>
      <c r="F170" s="213" t="s">
        <v>270</v>
      </c>
      <c r="G170" s="213"/>
      <c r="H170" s="213"/>
      <c r="I170" s="213"/>
      <c r="J170" s="214" t="s">
        <v>208</v>
      </c>
      <c r="K170" s="215">
        <v>1530</v>
      </c>
      <c r="L170" s="216">
        <v>0</v>
      </c>
      <c r="M170" s="216"/>
      <c r="N170" s="217">
        <f>ROUND(L170*K170,2)</f>
        <v>0</v>
      </c>
      <c r="O170" s="217"/>
      <c r="P170" s="217"/>
      <c r="Q170" s="217"/>
      <c r="R170" s="179"/>
      <c r="T170" s="218" t="s">
        <v>5</v>
      </c>
      <c r="U170" s="55" t="s">
        <v>43</v>
      </c>
      <c r="V170" s="46"/>
      <c r="W170" s="219">
        <f>V170*K170</f>
        <v>0</v>
      </c>
      <c r="X170" s="219">
        <v>0.15540000000000001</v>
      </c>
      <c r="Y170" s="219">
        <f>X170*K170</f>
        <v>237.76200000000003</v>
      </c>
      <c r="Z170" s="219">
        <v>0</v>
      </c>
      <c r="AA170" s="220">
        <f>Z170*K170</f>
        <v>0</v>
      </c>
      <c r="AR170" s="21" t="s">
        <v>153</v>
      </c>
      <c r="AT170" s="21" t="s">
        <v>149</v>
      </c>
      <c r="AU170" s="21" t="s">
        <v>108</v>
      </c>
      <c r="AY170" s="21" t="s">
        <v>148</v>
      </c>
      <c r="BE170" s="135">
        <f>IF(U170="základní",N170,0)</f>
        <v>0</v>
      </c>
      <c r="BF170" s="135">
        <f>IF(U170="snížená",N170,0)</f>
        <v>0</v>
      </c>
      <c r="BG170" s="135">
        <f>IF(U170="zákl. přenesená",N170,0)</f>
        <v>0</v>
      </c>
      <c r="BH170" s="135">
        <f>IF(U170="sníž. přenesená",N170,0)</f>
        <v>0</v>
      </c>
      <c r="BI170" s="135">
        <f>IF(U170="nulová",N170,0)</f>
        <v>0</v>
      </c>
      <c r="BJ170" s="21" t="s">
        <v>86</v>
      </c>
      <c r="BK170" s="135">
        <f>ROUND(L170*K170,2)</f>
        <v>0</v>
      </c>
      <c r="BL170" s="21" t="s">
        <v>153</v>
      </c>
      <c r="BM170" s="21" t="s">
        <v>271</v>
      </c>
    </row>
    <row r="171" s="10" customFormat="1" ht="16.5" customHeight="1">
      <c r="B171" s="221"/>
      <c r="C171" s="222"/>
      <c r="D171" s="222"/>
      <c r="E171" s="223" t="s">
        <v>5</v>
      </c>
      <c r="F171" s="224" t="s">
        <v>272</v>
      </c>
      <c r="G171" s="225"/>
      <c r="H171" s="225"/>
      <c r="I171" s="225"/>
      <c r="J171" s="222"/>
      <c r="K171" s="226">
        <v>1530</v>
      </c>
      <c r="L171" s="222"/>
      <c r="M171" s="222"/>
      <c r="N171" s="222"/>
      <c r="O171" s="222"/>
      <c r="P171" s="222"/>
      <c r="Q171" s="222"/>
      <c r="R171" s="227"/>
      <c r="T171" s="228"/>
      <c r="U171" s="222"/>
      <c r="V171" s="222"/>
      <c r="W171" s="222"/>
      <c r="X171" s="222"/>
      <c r="Y171" s="222"/>
      <c r="Z171" s="222"/>
      <c r="AA171" s="229"/>
      <c r="AT171" s="230" t="s">
        <v>156</v>
      </c>
      <c r="AU171" s="230" t="s">
        <v>108</v>
      </c>
      <c r="AV171" s="10" t="s">
        <v>108</v>
      </c>
      <c r="AW171" s="10" t="s">
        <v>35</v>
      </c>
      <c r="AX171" s="10" t="s">
        <v>86</v>
      </c>
      <c r="AY171" s="230" t="s">
        <v>148</v>
      </c>
    </row>
    <row r="172" s="1" customFormat="1" ht="25.5" customHeight="1">
      <c r="B172" s="175"/>
      <c r="C172" s="231" t="s">
        <v>273</v>
      </c>
      <c r="D172" s="231" t="s">
        <v>190</v>
      </c>
      <c r="E172" s="232" t="s">
        <v>274</v>
      </c>
      <c r="F172" s="233" t="s">
        <v>275</v>
      </c>
      <c r="G172" s="233"/>
      <c r="H172" s="233"/>
      <c r="I172" s="233"/>
      <c r="J172" s="234" t="s">
        <v>243</v>
      </c>
      <c r="K172" s="235">
        <v>1606.5</v>
      </c>
      <c r="L172" s="236">
        <v>0</v>
      </c>
      <c r="M172" s="236"/>
      <c r="N172" s="237">
        <f>ROUND(L172*K172,2)</f>
        <v>0</v>
      </c>
      <c r="O172" s="217"/>
      <c r="P172" s="217"/>
      <c r="Q172" s="217"/>
      <c r="R172" s="179"/>
      <c r="T172" s="218" t="s">
        <v>5</v>
      </c>
      <c r="U172" s="55" t="s">
        <v>43</v>
      </c>
      <c r="V172" s="46"/>
      <c r="W172" s="219">
        <f>V172*K172</f>
        <v>0</v>
      </c>
      <c r="X172" s="219">
        <v>0.085000000000000006</v>
      </c>
      <c r="Y172" s="219">
        <f>X172*K172</f>
        <v>136.55250000000001</v>
      </c>
      <c r="Z172" s="219">
        <v>0</v>
      </c>
      <c r="AA172" s="220">
        <f>Z172*K172</f>
        <v>0</v>
      </c>
      <c r="AR172" s="21" t="s">
        <v>184</v>
      </c>
      <c r="AT172" s="21" t="s">
        <v>190</v>
      </c>
      <c r="AU172" s="21" t="s">
        <v>108</v>
      </c>
      <c r="AY172" s="21" t="s">
        <v>148</v>
      </c>
      <c r="BE172" s="135">
        <f>IF(U172="základní",N172,0)</f>
        <v>0</v>
      </c>
      <c r="BF172" s="135">
        <f>IF(U172="snížená",N172,0)</f>
        <v>0</v>
      </c>
      <c r="BG172" s="135">
        <f>IF(U172="zákl. přenesená",N172,0)</f>
        <v>0</v>
      </c>
      <c r="BH172" s="135">
        <f>IF(U172="sníž. přenesená",N172,0)</f>
        <v>0</v>
      </c>
      <c r="BI172" s="135">
        <f>IF(U172="nulová",N172,0)</f>
        <v>0</v>
      </c>
      <c r="BJ172" s="21" t="s">
        <v>86</v>
      </c>
      <c r="BK172" s="135">
        <f>ROUND(L172*K172,2)</f>
        <v>0</v>
      </c>
      <c r="BL172" s="21" t="s">
        <v>153</v>
      </c>
      <c r="BM172" s="21" t="s">
        <v>276</v>
      </c>
    </row>
    <row r="173" s="10" customFormat="1" ht="16.5" customHeight="1">
      <c r="B173" s="221"/>
      <c r="C173" s="222"/>
      <c r="D173" s="222"/>
      <c r="E173" s="223" t="s">
        <v>5</v>
      </c>
      <c r="F173" s="224" t="s">
        <v>277</v>
      </c>
      <c r="G173" s="225"/>
      <c r="H173" s="225"/>
      <c r="I173" s="225"/>
      <c r="J173" s="222"/>
      <c r="K173" s="226">
        <v>1606.5</v>
      </c>
      <c r="L173" s="222"/>
      <c r="M173" s="222"/>
      <c r="N173" s="222"/>
      <c r="O173" s="222"/>
      <c r="P173" s="222"/>
      <c r="Q173" s="222"/>
      <c r="R173" s="227"/>
      <c r="T173" s="228"/>
      <c r="U173" s="222"/>
      <c r="V173" s="222"/>
      <c r="W173" s="222"/>
      <c r="X173" s="222"/>
      <c r="Y173" s="222"/>
      <c r="Z173" s="222"/>
      <c r="AA173" s="229"/>
      <c r="AT173" s="230" t="s">
        <v>156</v>
      </c>
      <c r="AU173" s="230" t="s">
        <v>108</v>
      </c>
      <c r="AV173" s="10" t="s">
        <v>108</v>
      </c>
      <c r="AW173" s="10" t="s">
        <v>35</v>
      </c>
      <c r="AX173" s="10" t="s">
        <v>86</v>
      </c>
      <c r="AY173" s="230" t="s">
        <v>148</v>
      </c>
    </row>
    <row r="174" s="1" customFormat="1" ht="25.5" customHeight="1">
      <c r="B174" s="175"/>
      <c r="C174" s="211" t="s">
        <v>278</v>
      </c>
      <c r="D174" s="211" t="s">
        <v>149</v>
      </c>
      <c r="E174" s="212" t="s">
        <v>279</v>
      </c>
      <c r="F174" s="213" t="s">
        <v>280</v>
      </c>
      <c r="G174" s="213"/>
      <c r="H174" s="213"/>
      <c r="I174" s="213"/>
      <c r="J174" s="214" t="s">
        <v>208</v>
      </c>
      <c r="K174" s="215">
        <v>765</v>
      </c>
      <c r="L174" s="216">
        <v>0</v>
      </c>
      <c r="M174" s="216"/>
      <c r="N174" s="217">
        <f>ROUND(L174*K174,2)</f>
        <v>0</v>
      </c>
      <c r="O174" s="217"/>
      <c r="P174" s="217"/>
      <c r="Q174" s="217"/>
      <c r="R174" s="179"/>
      <c r="T174" s="218" t="s">
        <v>5</v>
      </c>
      <c r="U174" s="55" t="s">
        <v>43</v>
      </c>
      <c r="V174" s="46"/>
      <c r="W174" s="219">
        <f>V174*K174</f>
        <v>0</v>
      </c>
      <c r="X174" s="219">
        <v>0</v>
      </c>
      <c r="Y174" s="219">
        <f>X174*K174</f>
        <v>0</v>
      </c>
      <c r="Z174" s="219">
        <v>0.32400000000000001</v>
      </c>
      <c r="AA174" s="220">
        <f>Z174*K174</f>
        <v>247.86000000000001</v>
      </c>
      <c r="AR174" s="21" t="s">
        <v>153</v>
      </c>
      <c r="AT174" s="21" t="s">
        <v>149</v>
      </c>
      <c r="AU174" s="21" t="s">
        <v>108</v>
      </c>
      <c r="AY174" s="21" t="s">
        <v>148</v>
      </c>
      <c r="BE174" s="135">
        <f>IF(U174="základní",N174,0)</f>
        <v>0</v>
      </c>
      <c r="BF174" s="135">
        <f>IF(U174="snížená",N174,0)</f>
        <v>0</v>
      </c>
      <c r="BG174" s="135">
        <f>IF(U174="zákl. přenesená",N174,0)</f>
        <v>0</v>
      </c>
      <c r="BH174" s="135">
        <f>IF(U174="sníž. přenesená",N174,0)</f>
        <v>0</v>
      </c>
      <c r="BI174" s="135">
        <f>IF(U174="nulová",N174,0)</f>
        <v>0</v>
      </c>
      <c r="BJ174" s="21" t="s">
        <v>86</v>
      </c>
      <c r="BK174" s="135">
        <f>ROUND(L174*K174,2)</f>
        <v>0</v>
      </c>
      <c r="BL174" s="21" t="s">
        <v>153</v>
      </c>
      <c r="BM174" s="21" t="s">
        <v>281</v>
      </c>
    </row>
    <row r="175" s="10" customFormat="1" ht="16.5" customHeight="1">
      <c r="B175" s="221"/>
      <c r="C175" s="222"/>
      <c r="D175" s="222"/>
      <c r="E175" s="223" t="s">
        <v>5</v>
      </c>
      <c r="F175" s="224" t="s">
        <v>210</v>
      </c>
      <c r="G175" s="225"/>
      <c r="H175" s="225"/>
      <c r="I175" s="225"/>
      <c r="J175" s="222"/>
      <c r="K175" s="226">
        <v>765</v>
      </c>
      <c r="L175" s="222"/>
      <c r="M175" s="222"/>
      <c r="N175" s="222"/>
      <c r="O175" s="222"/>
      <c r="P175" s="222"/>
      <c r="Q175" s="222"/>
      <c r="R175" s="227"/>
      <c r="T175" s="228"/>
      <c r="U175" s="222"/>
      <c r="V175" s="222"/>
      <c r="W175" s="222"/>
      <c r="X175" s="222"/>
      <c r="Y175" s="222"/>
      <c r="Z175" s="222"/>
      <c r="AA175" s="229"/>
      <c r="AT175" s="230" t="s">
        <v>156</v>
      </c>
      <c r="AU175" s="230" t="s">
        <v>108</v>
      </c>
      <c r="AV175" s="10" t="s">
        <v>108</v>
      </c>
      <c r="AW175" s="10" t="s">
        <v>35</v>
      </c>
      <c r="AX175" s="10" t="s">
        <v>86</v>
      </c>
      <c r="AY175" s="230" t="s">
        <v>148</v>
      </c>
    </row>
    <row r="176" s="1" customFormat="1" ht="16.5" customHeight="1">
      <c r="B176" s="175"/>
      <c r="C176" s="211" t="s">
        <v>282</v>
      </c>
      <c r="D176" s="211" t="s">
        <v>149</v>
      </c>
      <c r="E176" s="212" t="s">
        <v>283</v>
      </c>
      <c r="F176" s="213" t="s">
        <v>284</v>
      </c>
      <c r="G176" s="213"/>
      <c r="H176" s="213"/>
      <c r="I176" s="213"/>
      <c r="J176" s="214" t="s">
        <v>243</v>
      </c>
      <c r="K176" s="215">
        <v>1</v>
      </c>
      <c r="L176" s="216">
        <v>0</v>
      </c>
      <c r="M176" s="216"/>
      <c r="N176" s="217">
        <f>ROUND(L176*K176,2)</f>
        <v>0</v>
      </c>
      <c r="O176" s="217"/>
      <c r="P176" s="217"/>
      <c r="Q176" s="217"/>
      <c r="R176" s="179"/>
      <c r="T176" s="218" t="s">
        <v>5</v>
      </c>
      <c r="U176" s="55" t="s">
        <v>43</v>
      </c>
      <c r="V176" s="46"/>
      <c r="W176" s="219">
        <f>V176*K176</f>
        <v>0</v>
      </c>
      <c r="X176" s="219">
        <v>1.61679</v>
      </c>
      <c r="Y176" s="219">
        <f>X176*K176</f>
        <v>1.61679</v>
      </c>
      <c r="Z176" s="219">
        <v>0</v>
      </c>
      <c r="AA176" s="220">
        <f>Z176*K176</f>
        <v>0</v>
      </c>
      <c r="AR176" s="21" t="s">
        <v>153</v>
      </c>
      <c r="AT176" s="21" t="s">
        <v>149</v>
      </c>
      <c r="AU176" s="21" t="s">
        <v>108</v>
      </c>
      <c r="AY176" s="21" t="s">
        <v>148</v>
      </c>
      <c r="BE176" s="135">
        <f>IF(U176="základní",N176,0)</f>
        <v>0</v>
      </c>
      <c r="BF176" s="135">
        <f>IF(U176="snížená",N176,0)</f>
        <v>0</v>
      </c>
      <c r="BG176" s="135">
        <f>IF(U176="zákl. přenesená",N176,0)</f>
        <v>0</v>
      </c>
      <c r="BH176" s="135">
        <f>IF(U176="sníž. přenesená",N176,0)</f>
        <v>0</v>
      </c>
      <c r="BI176" s="135">
        <f>IF(U176="nulová",N176,0)</f>
        <v>0</v>
      </c>
      <c r="BJ176" s="21" t="s">
        <v>86</v>
      </c>
      <c r="BK176" s="135">
        <f>ROUND(L176*K176,2)</f>
        <v>0</v>
      </c>
      <c r="BL176" s="21" t="s">
        <v>153</v>
      </c>
      <c r="BM176" s="21" t="s">
        <v>285</v>
      </c>
    </row>
    <row r="177" s="9" customFormat="1" ht="29.88" customHeight="1">
      <c r="B177" s="197"/>
      <c r="C177" s="198"/>
      <c r="D177" s="208" t="s">
        <v>123</v>
      </c>
      <c r="E177" s="208"/>
      <c r="F177" s="208"/>
      <c r="G177" s="208"/>
      <c r="H177" s="208"/>
      <c r="I177" s="208"/>
      <c r="J177" s="208"/>
      <c r="K177" s="208"/>
      <c r="L177" s="208"/>
      <c r="M177" s="208"/>
      <c r="N177" s="238">
        <f>BK177</f>
        <v>0</v>
      </c>
      <c r="O177" s="239"/>
      <c r="P177" s="239"/>
      <c r="Q177" s="239"/>
      <c r="R177" s="201"/>
      <c r="T177" s="202"/>
      <c r="U177" s="198"/>
      <c r="V177" s="198"/>
      <c r="W177" s="203">
        <f>SUM(W178:W189)</f>
        <v>0</v>
      </c>
      <c r="X177" s="198"/>
      <c r="Y177" s="203">
        <f>SUM(Y178:Y189)</f>
        <v>0</v>
      </c>
      <c r="Z177" s="198"/>
      <c r="AA177" s="204">
        <f>SUM(AA178:AA189)</f>
        <v>0</v>
      </c>
      <c r="AR177" s="205" t="s">
        <v>86</v>
      </c>
      <c r="AT177" s="206" t="s">
        <v>77</v>
      </c>
      <c r="AU177" s="206" t="s">
        <v>86</v>
      </c>
      <c r="AY177" s="205" t="s">
        <v>148</v>
      </c>
      <c r="BK177" s="207">
        <f>SUM(BK178:BK189)</f>
        <v>0</v>
      </c>
    </row>
    <row r="178" s="1" customFormat="1" ht="25.5" customHeight="1">
      <c r="B178" s="175"/>
      <c r="C178" s="211" t="s">
        <v>286</v>
      </c>
      <c r="D178" s="211" t="s">
        <v>149</v>
      </c>
      <c r="E178" s="212" t="s">
        <v>287</v>
      </c>
      <c r="F178" s="213" t="s">
        <v>288</v>
      </c>
      <c r="G178" s="213"/>
      <c r="H178" s="213"/>
      <c r="I178" s="213"/>
      <c r="J178" s="214" t="s">
        <v>193</v>
      </c>
      <c r="K178" s="215">
        <v>4597.9499999999998</v>
      </c>
      <c r="L178" s="216">
        <v>0</v>
      </c>
      <c r="M178" s="216"/>
      <c r="N178" s="217">
        <f>ROUND(L178*K178,2)</f>
        <v>0</v>
      </c>
      <c r="O178" s="217"/>
      <c r="P178" s="217"/>
      <c r="Q178" s="217"/>
      <c r="R178" s="179"/>
      <c r="T178" s="218" t="s">
        <v>5</v>
      </c>
      <c r="U178" s="55" t="s">
        <v>43</v>
      </c>
      <c r="V178" s="46"/>
      <c r="W178" s="219">
        <f>V178*K178</f>
        <v>0</v>
      </c>
      <c r="X178" s="219">
        <v>0</v>
      </c>
      <c r="Y178" s="219">
        <f>X178*K178</f>
        <v>0</v>
      </c>
      <c r="Z178" s="219">
        <v>0</v>
      </c>
      <c r="AA178" s="220">
        <f>Z178*K178</f>
        <v>0</v>
      </c>
      <c r="AR178" s="21" t="s">
        <v>153</v>
      </c>
      <c r="AT178" s="21" t="s">
        <v>149</v>
      </c>
      <c r="AU178" s="21" t="s">
        <v>108</v>
      </c>
      <c r="AY178" s="21" t="s">
        <v>148</v>
      </c>
      <c r="BE178" s="135">
        <f>IF(U178="základní",N178,0)</f>
        <v>0</v>
      </c>
      <c r="BF178" s="135">
        <f>IF(U178="snížená",N178,0)</f>
        <v>0</v>
      </c>
      <c r="BG178" s="135">
        <f>IF(U178="zákl. přenesená",N178,0)</f>
        <v>0</v>
      </c>
      <c r="BH178" s="135">
        <f>IF(U178="sníž. přenesená",N178,0)</f>
        <v>0</v>
      </c>
      <c r="BI178" s="135">
        <f>IF(U178="nulová",N178,0)</f>
        <v>0</v>
      </c>
      <c r="BJ178" s="21" t="s">
        <v>86</v>
      </c>
      <c r="BK178" s="135">
        <f>ROUND(L178*K178,2)</f>
        <v>0</v>
      </c>
      <c r="BL178" s="21" t="s">
        <v>153</v>
      </c>
      <c r="BM178" s="21" t="s">
        <v>289</v>
      </c>
    </row>
    <row r="179" s="10" customFormat="1" ht="16.5" customHeight="1">
      <c r="B179" s="221"/>
      <c r="C179" s="222"/>
      <c r="D179" s="222"/>
      <c r="E179" s="223" t="s">
        <v>5</v>
      </c>
      <c r="F179" s="224" t="s">
        <v>290</v>
      </c>
      <c r="G179" s="225"/>
      <c r="H179" s="225"/>
      <c r="I179" s="225"/>
      <c r="J179" s="222"/>
      <c r="K179" s="226">
        <v>4597.9499999999998</v>
      </c>
      <c r="L179" s="222"/>
      <c r="M179" s="222"/>
      <c r="N179" s="222"/>
      <c r="O179" s="222"/>
      <c r="P179" s="222"/>
      <c r="Q179" s="222"/>
      <c r="R179" s="227"/>
      <c r="T179" s="228"/>
      <c r="U179" s="222"/>
      <c r="V179" s="222"/>
      <c r="W179" s="222"/>
      <c r="X179" s="222"/>
      <c r="Y179" s="222"/>
      <c r="Z179" s="222"/>
      <c r="AA179" s="229"/>
      <c r="AT179" s="230" t="s">
        <v>156</v>
      </c>
      <c r="AU179" s="230" t="s">
        <v>108</v>
      </c>
      <c r="AV179" s="10" t="s">
        <v>108</v>
      </c>
      <c r="AW179" s="10" t="s">
        <v>35</v>
      </c>
      <c r="AX179" s="10" t="s">
        <v>86</v>
      </c>
      <c r="AY179" s="230" t="s">
        <v>148</v>
      </c>
    </row>
    <row r="180" s="1" customFormat="1" ht="25.5" customHeight="1">
      <c r="B180" s="175"/>
      <c r="C180" s="211" t="s">
        <v>291</v>
      </c>
      <c r="D180" s="211" t="s">
        <v>149</v>
      </c>
      <c r="E180" s="212" t="s">
        <v>292</v>
      </c>
      <c r="F180" s="213" t="s">
        <v>293</v>
      </c>
      <c r="G180" s="213"/>
      <c r="H180" s="213"/>
      <c r="I180" s="213"/>
      <c r="J180" s="214" t="s">
        <v>193</v>
      </c>
      <c r="K180" s="215">
        <v>133340.54999999999</v>
      </c>
      <c r="L180" s="216">
        <v>0</v>
      </c>
      <c r="M180" s="216"/>
      <c r="N180" s="217">
        <f>ROUND(L180*K180,2)</f>
        <v>0</v>
      </c>
      <c r="O180" s="217"/>
      <c r="P180" s="217"/>
      <c r="Q180" s="217"/>
      <c r="R180" s="179"/>
      <c r="T180" s="218" t="s">
        <v>5</v>
      </c>
      <c r="U180" s="55" t="s">
        <v>43</v>
      </c>
      <c r="V180" s="46"/>
      <c r="W180" s="219">
        <f>V180*K180</f>
        <v>0</v>
      </c>
      <c r="X180" s="219">
        <v>0</v>
      </c>
      <c r="Y180" s="219">
        <f>X180*K180</f>
        <v>0</v>
      </c>
      <c r="Z180" s="219">
        <v>0</v>
      </c>
      <c r="AA180" s="220">
        <f>Z180*K180</f>
        <v>0</v>
      </c>
      <c r="AR180" s="21" t="s">
        <v>153</v>
      </c>
      <c r="AT180" s="21" t="s">
        <v>149</v>
      </c>
      <c r="AU180" s="21" t="s">
        <v>108</v>
      </c>
      <c r="AY180" s="21" t="s">
        <v>148</v>
      </c>
      <c r="BE180" s="135">
        <f>IF(U180="základní",N180,0)</f>
        <v>0</v>
      </c>
      <c r="BF180" s="135">
        <f>IF(U180="snížená",N180,0)</f>
        <v>0</v>
      </c>
      <c r="BG180" s="135">
        <f>IF(U180="zákl. přenesená",N180,0)</f>
        <v>0</v>
      </c>
      <c r="BH180" s="135">
        <f>IF(U180="sníž. přenesená",N180,0)</f>
        <v>0</v>
      </c>
      <c r="BI180" s="135">
        <f>IF(U180="nulová",N180,0)</f>
        <v>0</v>
      </c>
      <c r="BJ180" s="21" t="s">
        <v>86</v>
      </c>
      <c r="BK180" s="135">
        <f>ROUND(L180*K180,2)</f>
        <v>0</v>
      </c>
      <c r="BL180" s="21" t="s">
        <v>153</v>
      </c>
      <c r="BM180" s="21" t="s">
        <v>294</v>
      </c>
    </row>
    <row r="181" s="10" customFormat="1" ht="16.5" customHeight="1">
      <c r="B181" s="221"/>
      <c r="C181" s="222"/>
      <c r="D181" s="222"/>
      <c r="E181" s="223" t="s">
        <v>5</v>
      </c>
      <c r="F181" s="224" t="s">
        <v>290</v>
      </c>
      <c r="G181" s="225"/>
      <c r="H181" s="225"/>
      <c r="I181" s="225"/>
      <c r="J181" s="222"/>
      <c r="K181" s="226">
        <v>4597.9499999999998</v>
      </c>
      <c r="L181" s="222"/>
      <c r="M181" s="222"/>
      <c r="N181" s="222"/>
      <c r="O181" s="222"/>
      <c r="P181" s="222"/>
      <c r="Q181" s="222"/>
      <c r="R181" s="227"/>
      <c r="T181" s="228"/>
      <c r="U181" s="222"/>
      <c r="V181" s="222"/>
      <c r="W181" s="222"/>
      <c r="X181" s="222"/>
      <c r="Y181" s="222"/>
      <c r="Z181" s="222"/>
      <c r="AA181" s="229"/>
      <c r="AT181" s="230" t="s">
        <v>156</v>
      </c>
      <c r="AU181" s="230" t="s">
        <v>108</v>
      </c>
      <c r="AV181" s="10" t="s">
        <v>108</v>
      </c>
      <c r="AW181" s="10" t="s">
        <v>35</v>
      </c>
      <c r="AX181" s="10" t="s">
        <v>86</v>
      </c>
      <c r="AY181" s="230" t="s">
        <v>148</v>
      </c>
    </row>
    <row r="182" s="1" customFormat="1" ht="25.5" customHeight="1">
      <c r="B182" s="175"/>
      <c r="C182" s="211" t="s">
        <v>295</v>
      </c>
      <c r="D182" s="211" t="s">
        <v>149</v>
      </c>
      <c r="E182" s="212" t="s">
        <v>296</v>
      </c>
      <c r="F182" s="213" t="s">
        <v>297</v>
      </c>
      <c r="G182" s="213"/>
      <c r="H182" s="213"/>
      <c r="I182" s="213"/>
      <c r="J182" s="214" t="s">
        <v>193</v>
      </c>
      <c r="K182" s="215">
        <v>4597.9499999999998</v>
      </c>
      <c r="L182" s="216">
        <v>0</v>
      </c>
      <c r="M182" s="216"/>
      <c r="N182" s="217">
        <f>ROUND(L182*K182,2)</f>
        <v>0</v>
      </c>
      <c r="O182" s="217"/>
      <c r="P182" s="217"/>
      <c r="Q182" s="217"/>
      <c r="R182" s="179"/>
      <c r="T182" s="218" t="s">
        <v>5</v>
      </c>
      <c r="U182" s="55" t="s">
        <v>43</v>
      </c>
      <c r="V182" s="46"/>
      <c r="W182" s="219">
        <f>V182*K182</f>
        <v>0</v>
      </c>
      <c r="X182" s="219">
        <v>0</v>
      </c>
      <c r="Y182" s="219">
        <f>X182*K182</f>
        <v>0</v>
      </c>
      <c r="Z182" s="219">
        <v>0</v>
      </c>
      <c r="AA182" s="220">
        <f>Z182*K182</f>
        <v>0</v>
      </c>
      <c r="AR182" s="21" t="s">
        <v>153</v>
      </c>
      <c r="AT182" s="21" t="s">
        <v>149</v>
      </c>
      <c r="AU182" s="21" t="s">
        <v>108</v>
      </c>
      <c r="AY182" s="21" t="s">
        <v>148</v>
      </c>
      <c r="BE182" s="135">
        <f>IF(U182="základní",N182,0)</f>
        <v>0</v>
      </c>
      <c r="BF182" s="135">
        <f>IF(U182="snížená",N182,0)</f>
        <v>0</v>
      </c>
      <c r="BG182" s="135">
        <f>IF(U182="zákl. přenesená",N182,0)</f>
        <v>0</v>
      </c>
      <c r="BH182" s="135">
        <f>IF(U182="sníž. přenesená",N182,0)</f>
        <v>0</v>
      </c>
      <c r="BI182" s="135">
        <f>IF(U182="nulová",N182,0)</f>
        <v>0</v>
      </c>
      <c r="BJ182" s="21" t="s">
        <v>86</v>
      </c>
      <c r="BK182" s="135">
        <f>ROUND(L182*K182,2)</f>
        <v>0</v>
      </c>
      <c r="BL182" s="21" t="s">
        <v>153</v>
      </c>
      <c r="BM182" s="21" t="s">
        <v>298</v>
      </c>
    </row>
    <row r="183" s="10" customFormat="1" ht="16.5" customHeight="1">
      <c r="B183" s="221"/>
      <c r="C183" s="222"/>
      <c r="D183" s="222"/>
      <c r="E183" s="223" t="s">
        <v>5</v>
      </c>
      <c r="F183" s="224" t="s">
        <v>290</v>
      </c>
      <c r="G183" s="225"/>
      <c r="H183" s="225"/>
      <c r="I183" s="225"/>
      <c r="J183" s="222"/>
      <c r="K183" s="226">
        <v>4597.9499999999998</v>
      </c>
      <c r="L183" s="222"/>
      <c r="M183" s="222"/>
      <c r="N183" s="222"/>
      <c r="O183" s="222"/>
      <c r="P183" s="222"/>
      <c r="Q183" s="222"/>
      <c r="R183" s="227"/>
      <c r="T183" s="228"/>
      <c r="U183" s="222"/>
      <c r="V183" s="222"/>
      <c r="W183" s="222"/>
      <c r="X183" s="222"/>
      <c r="Y183" s="222"/>
      <c r="Z183" s="222"/>
      <c r="AA183" s="229"/>
      <c r="AT183" s="230" t="s">
        <v>156</v>
      </c>
      <c r="AU183" s="230" t="s">
        <v>108</v>
      </c>
      <c r="AV183" s="10" t="s">
        <v>108</v>
      </c>
      <c r="AW183" s="10" t="s">
        <v>35</v>
      </c>
      <c r="AX183" s="10" t="s">
        <v>86</v>
      </c>
      <c r="AY183" s="230" t="s">
        <v>148</v>
      </c>
    </row>
    <row r="184" s="1" customFormat="1" ht="38.25" customHeight="1">
      <c r="B184" s="175"/>
      <c r="C184" s="211" t="s">
        <v>299</v>
      </c>
      <c r="D184" s="211" t="s">
        <v>149</v>
      </c>
      <c r="E184" s="212" t="s">
        <v>300</v>
      </c>
      <c r="F184" s="213" t="s">
        <v>301</v>
      </c>
      <c r="G184" s="213"/>
      <c r="H184" s="213"/>
      <c r="I184" s="213"/>
      <c r="J184" s="214" t="s">
        <v>193</v>
      </c>
      <c r="K184" s="215">
        <v>10</v>
      </c>
      <c r="L184" s="216">
        <v>0</v>
      </c>
      <c r="M184" s="216"/>
      <c r="N184" s="217">
        <f>ROUND(L184*K184,2)</f>
        <v>0</v>
      </c>
      <c r="O184" s="217"/>
      <c r="P184" s="217"/>
      <c r="Q184" s="217"/>
      <c r="R184" s="179"/>
      <c r="T184" s="218" t="s">
        <v>5</v>
      </c>
      <c r="U184" s="55" t="s">
        <v>43</v>
      </c>
      <c r="V184" s="46"/>
      <c r="W184" s="219">
        <f>V184*K184</f>
        <v>0</v>
      </c>
      <c r="X184" s="219">
        <v>0</v>
      </c>
      <c r="Y184" s="219">
        <f>X184*K184</f>
        <v>0</v>
      </c>
      <c r="Z184" s="219">
        <v>0</v>
      </c>
      <c r="AA184" s="220">
        <f>Z184*K184</f>
        <v>0</v>
      </c>
      <c r="AR184" s="21" t="s">
        <v>153</v>
      </c>
      <c r="AT184" s="21" t="s">
        <v>149</v>
      </c>
      <c r="AU184" s="21" t="s">
        <v>108</v>
      </c>
      <c r="AY184" s="21" t="s">
        <v>148</v>
      </c>
      <c r="BE184" s="135">
        <f>IF(U184="základní",N184,0)</f>
        <v>0</v>
      </c>
      <c r="BF184" s="135">
        <f>IF(U184="snížená",N184,0)</f>
        <v>0</v>
      </c>
      <c r="BG184" s="135">
        <f>IF(U184="zákl. přenesená",N184,0)</f>
        <v>0</v>
      </c>
      <c r="BH184" s="135">
        <f>IF(U184="sníž. přenesená",N184,0)</f>
        <v>0</v>
      </c>
      <c r="BI184" s="135">
        <f>IF(U184="nulová",N184,0)</f>
        <v>0</v>
      </c>
      <c r="BJ184" s="21" t="s">
        <v>86</v>
      </c>
      <c r="BK184" s="135">
        <f>ROUND(L184*K184,2)</f>
        <v>0</v>
      </c>
      <c r="BL184" s="21" t="s">
        <v>153</v>
      </c>
      <c r="BM184" s="21" t="s">
        <v>302</v>
      </c>
    </row>
    <row r="185" s="1" customFormat="1" ht="25.5" customHeight="1">
      <c r="B185" s="175"/>
      <c r="C185" s="211" t="s">
        <v>303</v>
      </c>
      <c r="D185" s="211" t="s">
        <v>149</v>
      </c>
      <c r="E185" s="212" t="s">
        <v>304</v>
      </c>
      <c r="F185" s="213" t="s">
        <v>305</v>
      </c>
      <c r="G185" s="213"/>
      <c r="H185" s="213"/>
      <c r="I185" s="213"/>
      <c r="J185" s="214" t="s">
        <v>193</v>
      </c>
      <c r="K185" s="215">
        <v>2311.0500000000002</v>
      </c>
      <c r="L185" s="216">
        <v>0</v>
      </c>
      <c r="M185" s="216"/>
      <c r="N185" s="217">
        <f>ROUND(L185*K185,2)</f>
        <v>0</v>
      </c>
      <c r="O185" s="217"/>
      <c r="P185" s="217"/>
      <c r="Q185" s="217"/>
      <c r="R185" s="179"/>
      <c r="T185" s="218" t="s">
        <v>5</v>
      </c>
      <c r="U185" s="55" t="s">
        <v>43</v>
      </c>
      <c r="V185" s="46"/>
      <c r="W185" s="219">
        <f>V185*K185</f>
        <v>0</v>
      </c>
      <c r="X185" s="219">
        <v>0</v>
      </c>
      <c r="Y185" s="219">
        <f>X185*K185</f>
        <v>0</v>
      </c>
      <c r="Z185" s="219">
        <v>0</v>
      </c>
      <c r="AA185" s="220">
        <f>Z185*K185</f>
        <v>0</v>
      </c>
      <c r="AR185" s="21" t="s">
        <v>153</v>
      </c>
      <c r="AT185" s="21" t="s">
        <v>149</v>
      </c>
      <c r="AU185" s="21" t="s">
        <v>108</v>
      </c>
      <c r="AY185" s="21" t="s">
        <v>148</v>
      </c>
      <c r="BE185" s="135">
        <f>IF(U185="základní",N185,0)</f>
        <v>0</v>
      </c>
      <c r="BF185" s="135">
        <f>IF(U185="snížená",N185,0)</f>
        <v>0</v>
      </c>
      <c r="BG185" s="135">
        <f>IF(U185="zákl. přenesená",N185,0)</f>
        <v>0</v>
      </c>
      <c r="BH185" s="135">
        <f>IF(U185="sníž. přenesená",N185,0)</f>
        <v>0</v>
      </c>
      <c r="BI185" s="135">
        <f>IF(U185="nulová",N185,0)</f>
        <v>0</v>
      </c>
      <c r="BJ185" s="21" t="s">
        <v>86</v>
      </c>
      <c r="BK185" s="135">
        <f>ROUND(L185*K185,2)</f>
        <v>0</v>
      </c>
      <c r="BL185" s="21" t="s">
        <v>153</v>
      </c>
      <c r="BM185" s="21" t="s">
        <v>306</v>
      </c>
    </row>
    <row r="186" s="10" customFormat="1" ht="16.5" customHeight="1">
      <c r="B186" s="221"/>
      <c r="C186" s="222"/>
      <c r="D186" s="222"/>
      <c r="E186" s="223" t="s">
        <v>5</v>
      </c>
      <c r="F186" s="224" t="s">
        <v>307</v>
      </c>
      <c r="G186" s="225"/>
      <c r="H186" s="225"/>
      <c r="I186" s="225"/>
      <c r="J186" s="222"/>
      <c r="K186" s="226">
        <v>2311.0500000000002</v>
      </c>
      <c r="L186" s="222"/>
      <c r="M186" s="222"/>
      <c r="N186" s="222"/>
      <c r="O186" s="222"/>
      <c r="P186" s="222"/>
      <c r="Q186" s="222"/>
      <c r="R186" s="227"/>
      <c r="T186" s="228"/>
      <c r="U186" s="222"/>
      <c r="V186" s="222"/>
      <c r="W186" s="222"/>
      <c r="X186" s="222"/>
      <c r="Y186" s="222"/>
      <c r="Z186" s="222"/>
      <c r="AA186" s="229"/>
      <c r="AT186" s="230" t="s">
        <v>156</v>
      </c>
      <c r="AU186" s="230" t="s">
        <v>108</v>
      </c>
      <c r="AV186" s="10" t="s">
        <v>108</v>
      </c>
      <c r="AW186" s="10" t="s">
        <v>35</v>
      </c>
      <c r="AX186" s="10" t="s">
        <v>86</v>
      </c>
      <c r="AY186" s="230" t="s">
        <v>148</v>
      </c>
    </row>
    <row r="187" s="1" customFormat="1" ht="16.5" customHeight="1">
      <c r="B187" s="175"/>
      <c r="C187" s="211" t="s">
        <v>308</v>
      </c>
      <c r="D187" s="211" t="s">
        <v>149</v>
      </c>
      <c r="E187" s="212" t="s">
        <v>309</v>
      </c>
      <c r="F187" s="213" t="s">
        <v>310</v>
      </c>
      <c r="G187" s="213"/>
      <c r="H187" s="213"/>
      <c r="I187" s="213"/>
      <c r="J187" s="214" t="s">
        <v>193</v>
      </c>
      <c r="K187" s="215">
        <v>2286.9000000000001</v>
      </c>
      <c r="L187" s="216">
        <v>0</v>
      </c>
      <c r="M187" s="216"/>
      <c r="N187" s="217">
        <f>ROUND(L187*K187,2)</f>
        <v>0</v>
      </c>
      <c r="O187" s="217"/>
      <c r="P187" s="217"/>
      <c r="Q187" s="217"/>
      <c r="R187" s="179"/>
      <c r="T187" s="218" t="s">
        <v>5</v>
      </c>
      <c r="U187" s="55" t="s">
        <v>43</v>
      </c>
      <c r="V187" s="46"/>
      <c r="W187" s="219">
        <f>V187*K187</f>
        <v>0</v>
      </c>
      <c r="X187" s="219">
        <v>0</v>
      </c>
      <c r="Y187" s="219">
        <f>X187*K187</f>
        <v>0</v>
      </c>
      <c r="Z187" s="219">
        <v>0</v>
      </c>
      <c r="AA187" s="220">
        <f>Z187*K187</f>
        <v>0</v>
      </c>
      <c r="AR187" s="21" t="s">
        <v>153</v>
      </c>
      <c r="AT187" s="21" t="s">
        <v>149</v>
      </c>
      <c r="AU187" s="21" t="s">
        <v>108</v>
      </c>
      <c r="AY187" s="21" t="s">
        <v>148</v>
      </c>
      <c r="BE187" s="135">
        <f>IF(U187="základní",N187,0)</f>
        <v>0</v>
      </c>
      <c r="BF187" s="135">
        <f>IF(U187="snížená",N187,0)</f>
        <v>0</v>
      </c>
      <c r="BG187" s="135">
        <f>IF(U187="zákl. přenesená",N187,0)</f>
        <v>0</v>
      </c>
      <c r="BH187" s="135">
        <f>IF(U187="sníž. přenesená",N187,0)</f>
        <v>0</v>
      </c>
      <c r="BI187" s="135">
        <f>IF(U187="nulová",N187,0)</f>
        <v>0</v>
      </c>
      <c r="BJ187" s="21" t="s">
        <v>86</v>
      </c>
      <c r="BK187" s="135">
        <f>ROUND(L187*K187,2)</f>
        <v>0</v>
      </c>
      <c r="BL187" s="21" t="s">
        <v>153</v>
      </c>
      <c r="BM187" s="21" t="s">
        <v>311</v>
      </c>
    </row>
    <row r="188" s="10" customFormat="1" ht="16.5" customHeight="1">
      <c r="B188" s="221"/>
      <c r="C188" s="222"/>
      <c r="D188" s="222"/>
      <c r="E188" s="223" t="s">
        <v>5</v>
      </c>
      <c r="F188" s="224" t="s">
        <v>312</v>
      </c>
      <c r="G188" s="225"/>
      <c r="H188" s="225"/>
      <c r="I188" s="225"/>
      <c r="J188" s="222"/>
      <c r="K188" s="226">
        <v>2286.9000000000001</v>
      </c>
      <c r="L188" s="222"/>
      <c r="M188" s="222"/>
      <c r="N188" s="222"/>
      <c r="O188" s="222"/>
      <c r="P188" s="222"/>
      <c r="Q188" s="222"/>
      <c r="R188" s="227"/>
      <c r="T188" s="228"/>
      <c r="U188" s="222"/>
      <c r="V188" s="222"/>
      <c r="W188" s="222"/>
      <c r="X188" s="222"/>
      <c r="Y188" s="222"/>
      <c r="Z188" s="222"/>
      <c r="AA188" s="229"/>
      <c r="AT188" s="230" t="s">
        <v>156</v>
      </c>
      <c r="AU188" s="230" t="s">
        <v>108</v>
      </c>
      <c r="AV188" s="10" t="s">
        <v>108</v>
      </c>
      <c r="AW188" s="10" t="s">
        <v>35</v>
      </c>
      <c r="AX188" s="10" t="s">
        <v>86</v>
      </c>
      <c r="AY188" s="230" t="s">
        <v>148</v>
      </c>
    </row>
    <row r="189" s="1" customFormat="1" ht="16.5" customHeight="1">
      <c r="B189" s="175"/>
      <c r="C189" s="211" t="s">
        <v>313</v>
      </c>
      <c r="D189" s="211" t="s">
        <v>149</v>
      </c>
      <c r="E189" s="212" t="s">
        <v>314</v>
      </c>
      <c r="F189" s="213" t="s">
        <v>315</v>
      </c>
      <c r="G189" s="213"/>
      <c r="H189" s="213"/>
      <c r="I189" s="213"/>
      <c r="J189" s="214" t="s">
        <v>193</v>
      </c>
      <c r="K189" s="215">
        <v>0.5</v>
      </c>
      <c r="L189" s="216">
        <v>0</v>
      </c>
      <c r="M189" s="216"/>
      <c r="N189" s="217">
        <f>ROUND(L189*K189,2)</f>
        <v>0</v>
      </c>
      <c r="O189" s="217"/>
      <c r="P189" s="217"/>
      <c r="Q189" s="217"/>
      <c r="R189" s="179"/>
      <c r="T189" s="218" t="s">
        <v>5</v>
      </c>
      <c r="U189" s="55" t="s">
        <v>43</v>
      </c>
      <c r="V189" s="46"/>
      <c r="W189" s="219">
        <f>V189*K189</f>
        <v>0</v>
      </c>
      <c r="X189" s="219">
        <v>0</v>
      </c>
      <c r="Y189" s="219">
        <f>X189*K189</f>
        <v>0</v>
      </c>
      <c r="Z189" s="219">
        <v>0</v>
      </c>
      <c r="AA189" s="220">
        <f>Z189*K189</f>
        <v>0</v>
      </c>
      <c r="AR189" s="21" t="s">
        <v>153</v>
      </c>
      <c r="AT189" s="21" t="s">
        <v>149</v>
      </c>
      <c r="AU189" s="21" t="s">
        <v>108</v>
      </c>
      <c r="AY189" s="21" t="s">
        <v>148</v>
      </c>
      <c r="BE189" s="135">
        <f>IF(U189="základní",N189,0)</f>
        <v>0</v>
      </c>
      <c r="BF189" s="135">
        <f>IF(U189="snížená",N189,0)</f>
        <v>0</v>
      </c>
      <c r="BG189" s="135">
        <f>IF(U189="zákl. přenesená",N189,0)</f>
        <v>0</v>
      </c>
      <c r="BH189" s="135">
        <f>IF(U189="sníž. přenesená",N189,0)</f>
        <v>0</v>
      </c>
      <c r="BI189" s="135">
        <f>IF(U189="nulová",N189,0)</f>
        <v>0</v>
      </c>
      <c r="BJ189" s="21" t="s">
        <v>86</v>
      </c>
      <c r="BK189" s="135">
        <f>ROUND(L189*K189,2)</f>
        <v>0</v>
      </c>
      <c r="BL189" s="21" t="s">
        <v>153</v>
      </c>
      <c r="BM189" s="21" t="s">
        <v>316</v>
      </c>
    </row>
    <row r="190" s="9" customFormat="1" ht="29.88" customHeight="1">
      <c r="B190" s="197"/>
      <c r="C190" s="198"/>
      <c r="D190" s="208" t="s">
        <v>124</v>
      </c>
      <c r="E190" s="208"/>
      <c r="F190" s="208"/>
      <c r="G190" s="208"/>
      <c r="H190" s="208"/>
      <c r="I190" s="208"/>
      <c r="J190" s="208"/>
      <c r="K190" s="208"/>
      <c r="L190" s="208"/>
      <c r="M190" s="208"/>
      <c r="N190" s="238">
        <f>BK190</f>
        <v>0</v>
      </c>
      <c r="O190" s="239"/>
      <c r="P190" s="239"/>
      <c r="Q190" s="239"/>
      <c r="R190" s="201"/>
      <c r="T190" s="202"/>
      <c r="U190" s="198"/>
      <c r="V190" s="198"/>
      <c r="W190" s="203">
        <f>SUM(W191:W192)</f>
        <v>0</v>
      </c>
      <c r="X190" s="198"/>
      <c r="Y190" s="203">
        <f>SUM(Y191:Y192)</f>
        <v>0</v>
      </c>
      <c r="Z190" s="198"/>
      <c r="AA190" s="204">
        <f>SUM(AA191:AA192)</f>
        <v>0</v>
      </c>
      <c r="AR190" s="205" t="s">
        <v>86</v>
      </c>
      <c r="AT190" s="206" t="s">
        <v>77</v>
      </c>
      <c r="AU190" s="206" t="s">
        <v>86</v>
      </c>
      <c r="AY190" s="205" t="s">
        <v>148</v>
      </c>
      <c r="BK190" s="207">
        <f>SUM(BK191:BK192)</f>
        <v>0</v>
      </c>
    </row>
    <row r="191" s="1" customFormat="1" ht="25.5" customHeight="1">
      <c r="B191" s="175"/>
      <c r="C191" s="211" t="s">
        <v>317</v>
      </c>
      <c r="D191" s="211" t="s">
        <v>149</v>
      </c>
      <c r="E191" s="212" t="s">
        <v>318</v>
      </c>
      <c r="F191" s="213" t="s">
        <v>319</v>
      </c>
      <c r="G191" s="213"/>
      <c r="H191" s="213"/>
      <c r="I191" s="213"/>
      <c r="J191" s="214" t="s">
        <v>193</v>
      </c>
      <c r="K191" s="215">
        <v>343.53399999999999</v>
      </c>
      <c r="L191" s="216">
        <v>0</v>
      </c>
      <c r="M191" s="216"/>
      <c r="N191" s="217">
        <f>ROUND(L191*K191,2)</f>
        <v>0</v>
      </c>
      <c r="O191" s="217"/>
      <c r="P191" s="217"/>
      <c r="Q191" s="217"/>
      <c r="R191" s="179"/>
      <c r="T191" s="218" t="s">
        <v>5</v>
      </c>
      <c r="U191" s="55" t="s">
        <v>43</v>
      </c>
      <c r="V191" s="46"/>
      <c r="W191" s="219">
        <f>V191*K191</f>
        <v>0</v>
      </c>
      <c r="X191" s="219">
        <v>0</v>
      </c>
      <c r="Y191" s="219">
        <f>X191*K191</f>
        <v>0</v>
      </c>
      <c r="Z191" s="219">
        <v>0</v>
      </c>
      <c r="AA191" s="220">
        <f>Z191*K191</f>
        <v>0</v>
      </c>
      <c r="AR191" s="21" t="s">
        <v>153</v>
      </c>
      <c r="AT191" s="21" t="s">
        <v>149</v>
      </c>
      <c r="AU191" s="21" t="s">
        <v>108</v>
      </c>
      <c r="AY191" s="21" t="s">
        <v>148</v>
      </c>
      <c r="BE191" s="135">
        <f>IF(U191="základní",N191,0)</f>
        <v>0</v>
      </c>
      <c r="BF191" s="135">
        <f>IF(U191="snížená",N191,0)</f>
        <v>0</v>
      </c>
      <c r="BG191" s="135">
        <f>IF(U191="zákl. přenesená",N191,0)</f>
        <v>0</v>
      </c>
      <c r="BH191" s="135">
        <f>IF(U191="sníž. přenesená",N191,0)</f>
        <v>0</v>
      </c>
      <c r="BI191" s="135">
        <f>IF(U191="nulová",N191,0)</f>
        <v>0</v>
      </c>
      <c r="BJ191" s="21" t="s">
        <v>86</v>
      </c>
      <c r="BK191" s="135">
        <f>ROUND(L191*K191,2)</f>
        <v>0</v>
      </c>
      <c r="BL191" s="21" t="s">
        <v>153</v>
      </c>
      <c r="BM191" s="21" t="s">
        <v>320</v>
      </c>
    </row>
    <row r="192" s="1" customFormat="1" ht="38.25" customHeight="1">
      <c r="B192" s="175"/>
      <c r="C192" s="211" t="s">
        <v>321</v>
      </c>
      <c r="D192" s="211" t="s">
        <v>149</v>
      </c>
      <c r="E192" s="212" t="s">
        <v>322</v>
      </c>
      <c r="F192" s="213" t="s">
        <v>323</v>
      </c>
      <c r="G192" s="213"/>
      <c r="H192" s="213"/>
      <c r="I192" s="213"/>
      <c r="J192" s="214" t="s">
        <v>193</v>
      </c>
      <c r="K192" s="215">
        <v>515.29999999999995</v>
      </c>
      <c r="L192" s="216">
        <v>0</v>
      </c>
      <c r="M192" s="216"/>
      <c r="N192" s="217">
        <f>ROUND(L192*K192,2)</f>
        <v>0</v>
      </c>
      <c r="O192" s="217"/>
      <c r="P192" s="217"/>
      <c r="Q192" s="217"/>
      <c r="R192" s="179"/>
      <c r="T192" s="218" t="s">
        <v>5</v>
      </c>
      <c r="U192" s="55" t="s">
        <v>43</v>
      </c>
      <c r="V192" s="46"/>
      <c r="W192" s="219">
        <f>V192*K192</f>
        <v>0</v>
      </c>
      <c r="X192" s="219">
        <v>0</v>
      </c>
      <c r="Y192" s="219">
        <f>X192*K192</f>
        <v>0</v>
      </c>
      <c r="Z192" s="219">
        <v>0</v>
      </c>
      <c r="AA192" s="220">
        <f>Z192*K192</f>
        <v>0</v>
      </c>
      <c r="AR192" s="21" t="s">
        <v>153</v>
      </c>
      <c r="AT192" s="21" t="s">
        <v>149</v>
      </c>
      <c r="AU192" s="21" t="s">
        <v>108</v>
      </c>
      <c r="AY192" s="21" t="s">
        <v>148</v>
      </c>
      <c r="BE192" s="135">
        <f>IF(U192="základní",N192,0)</f>
        <v>0</v>
      </c>
      <c r="BF192" s="135">
        <f>IF(U192="snížená",N192,0)</f>
        <v>0</v>
      </c>
      <c r="BG192" s="135">
        <f>IF(U192="zákl. přenesená",N192,0)</f>
        <v>0</v>
      </c>
      <c r="BH192" s="135">
        <f>IF(U192="sníž. přenesená",N192,0)</f>
        <v>0</v>
      </c>
      <c r="BI192" s="135">
        <f>IF(U192="nulová",N192,0)</f>
        <v>0</v>
      </c>
      <c r="BJ192" s="21" t="s">
        <v>86</v>
      </c>
      <c r="BK192" s="135">
        <f>ROUND(L192*K192,2)</f>
        <v>0</v>
      </c>
      <c r="BL192" s="21" t="s">
        <v>153</v>
      </c>
      <c r="BM192" s="21" t="s">
        <v>324</v>
      </c>
    </row>
    <row r="193" s="1" customFormat="1" ht="49.92" customHeight="1">
      <c r="B193" s="45"/>
      <c r="C193" s="46"/>
      <c r="D193" s="199" t="s">
        <v>325</v>
      </c>
      <c r="E193" s="46"/>
      <c r="F193" s="46"/>
      <c r="G193" s="46"/>
      <c r="H193" s="46"/>
      <c r="I193" s="46"/>
      <c r="J193" s="46"/>
      <c r="K193" s="46"/>
      <c r="L193" s="46"/>
      <c r="M193" s="46"/>
      <c r="N193" s="240">
        <f>BK193</f>
        <v>0</v>
      </c>
      <c r="O193" s="241"/>
      <c r="P193" s="241"/>
      <c r="Q193" s="241"/>
      <c r="R193" s="47"/>
      <c r="T193" s="242"/>
      <c r="U193" s="71"/>
      <c r="V193" s="71"/>
      <c r="W193" s="71"/>
      <c r="X193" s="71"/>
      <c r="Y193" s="71"/>
      <c r="Z193" s="71"/>
      <c r="AA193" s="73"/>
      <c r="AT193" s="21" t="s">
        <v>77</v>
      </c>
      <c r="AU193" s="21" t="s">
        <v>78</v>
      </c>
      <c r="AY193" s="21" t="s">
        <v>326</v>
      </c>
      <c r="BK193" s="135">
        <v>0</v>
      </c>
    </row>
    <row r="194" s="1" customFormat="1" ht="6.96" customHeight="1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6"/>
    </row>
  </sheetData>
  <mergeCells count="21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N122:Q122"/>
    <mergeCell ref="N123:Q123"/>
    <mergeCell ref="N124:Q124"/>
    <mergeCell ref="N144:Q144"/>
    <mergeCell ref="N147:Q147"/>
    <mergeCell ref="N162:Q162"/>
    <mergeCell ref="N177:Q177"/>
    <mergeCell ref="N190:Q190"/>
    <mergeCell ref="N193:Q19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6"/>
      <c r="B1" s="12"/>
      <c r="C1" s="12"/>
      <c r="D1" s="13" t="s">
        <v>1</v>
      </c>
      <c r="E1" s="12"/>
      <c r="F1" s="14" t="s">
        <v>103</v>
      </c>
      <c r="G1" s="14"/>
      <c r="H1" s="147" t="s">
        <v>104</v>
      </c>
      <c r="I1" s="147"/>
      <c r="J1" s="147"/>
      <c r="K1" s="147"/>
      <c r="L1" s="14" t="s">
        <v>105</v>
      </c>
      <c r="M1" s="12"/>
      <c r="N1" s="12"/>
      <c r="O1" s="13" t="s">
        <v>106</v>
      </c>
      <c r="P1" s="12"/>
      <c r="Q1" s="12"/>
      <c r="R1" s="12"/>
      <c r="S1" s="14" t="s">
        <v>107</v>
      </c>
      <c r="T1" s="14"/>
      <c r="U1" s="146"/>
      <c r="V1" s="14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90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ht="36.96" customHeight="1">
      <c r="B4" s="25"/>
      <c r="C4" s="26" t="s">
        <v>109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48" t="str">
        <f>'Rekapitulace stavby'!K6</f>
        <v>CYKLOTRASA A50/500, ÚSEK KLÁNOVICE - KOLODĚJE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s="1" customFormat="1" ht="32.88" customHeight="1">
      <c r="B7" s="45"/>
      <c r="C7" s="46"/>
      <c r="D7" s="34" t="s">
        <v>110</v>
      </c>
      <c r="E7" s="46"/>
      <c r="F7" s="35" t="s">
        <v>327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s="1" customFormat="1" ht="14.4" customHeight="1">
      <c r="B8" s="45"/>
      <c r="C8" s="46"/>
      <c r="D8" s="37" t="s">
        <v>21</v>
      </c>
      <c r="E8" s="46"/>
      <c r="F8" s="32" t="s">
        <v>5</v>
      </c>
      <c r="G8" s="46"/>
      <c r="H8" s="46"/>
      <c r="I8" s="46"/>
      <c r="J8" s="46"/>
      <c r="K8" s="46"/>
      <c r="L8" s="46"/>
      <c r="M8" s="37" t="s">
        <v>22</v>
      </c>
      <c r="N8" s="46"/>
      <c r="O8" s="32" t="s">
        <v>5</v>
      </c>
      <c r="P8" s="46"/>
      <c r="Q8" s="46"/>
      <c r="R8" s="47"/>
    </row>
    <row r="9" s="1" customFormat="1" ht="14.4" customHeight="1">
      <c r="B9" s="45"/>
      <c r="C9" s="46"/>
      <c r="D9" s="37" t="s">
        <v>23</v>
      </c>
      <c r="E9" s="46"/>
      <c r="F9" s="32" t="s">
        <v>24</v>
      </c>
      <c r="G9" s="46"/>
      <c r="H9" s="46"/>
      <c r="I9" s="46"/>
      <c r="J9" s="46"/>
      <c r="K9" s="46"/>
      <c r="L9" s="46"/>
      <c r="M9" s="37" t="s">
        <v>25</v>
      </c>
      <c r="N9" s="46"/>
      <c r="O9" s="149" t="str">
        <f>'Rekapitulace stavby'!AN8</f>
        <v>10. 4. 2018</v>
      </c>
      <c r="P9" s="89"/>
      <c r="Q9" s="46"/>
      <c r="R9" s="47"/>
    </row>
    <row r="10" s="1" customFormat="1" ht="10.8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="1" customFormat="1" ht="14.4" customHeight="1">
      <c r="B11" s="45"/>
      <c r="C11" s="46"/>
      <c r="D11" s="37" t="s">
        <v>27</v>
      </c>
      <c r="E11" s="46"/>
      <c r="F11" s="46"/>
      <c r="G11" s="46"/>
      <c r="H11" s="46"/>
      <c r="I11" s="46"/>
      <c r="J11" s="46"/>
      <c r="K11" s="46"/>
      <c r="L11" s="46"/>
      <c r="M11" s="37" t="s">
        <v>28</v>
      </c>
      <c r="N11" s="46"/>
      <c r="O11" s="32" t="s">
        <v>5</v>
      </c>
      <c r="P11" s="32"/>
      <c r="Q11" s="46"/>
      <c r="R11" s="47"/>
    </row>
    <row r="12" s="1" customFormat="1" ht="18" customHeight="1">
      <c r="B12" s="45"/>
      <c r="C12" s="46"/>
      <c r="D12" s="46"/>
      <c r="E12" s="32" t="s">
        <v>29</v>
      </c>
      <c r="F12" s="46"/>
      <c r="G12" s="46"/>
      <c r="H12" s="46"/>
      <c r="I12" s="46"/>
      <c r="J12" s="46"/>
      <c r="K12" s="46"/>
      <c r="L12" s="46"/>
      <c r="M12" s="37" t="s">
        <v>30</v>
      </c>
      <c r="N12" s="46"/>
      <c r="O12" s="32" t="s">
        <v>5</v>
      </c>
      <c r="P12" s="32"/>
      <c r="Q12" s="46"/>
      <c r="R12" s="47"/>
    </row>
    <row r="13" s="1" customFormat="1" ht="6.96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="1" customFormat="1" ht="14.4" customHeight="1">
      <c r="B14" s="45"/>
      <c r="C14" s="46"/>
      <c r="D14" s="37" t="s">
        <v>31</v>
      </c>
      <c r="E14" s="46"/>
      <c r="F14" s="46"/>
      <c r="G14" s="46"/>
      <c r="H14" s="46"/>
      <c r="I14" s="46"/>
      <c r="J14" s="46"/>
      <c r="K14" s="46"/>
      <c r="L14" s="46"/>
      <c r="M14" s="37" t="s">
        <v>28</v>
      </c>
      <c r="N14" s="46"/>
      <c r="O14" s="38" t="str">
        <f>IF('Rekapitulace stavby'!AN13="","",'Rekapitulace stavby'!AN13)</f>
        <v>Vyplň údaj</v>
      </c>
      <c r="P14" s="32"/>
      <c r="Q14" s="46"/>
      <c r="R14" s="47"/>
    </row>
    <row r="15" s="1" customFormat="1" ht="18" customHeight="1">
      <c r="B15" s="45"/>
      <c r="C15" s="46"/>
      <c r="D15" s="46"/>
      <c r="E15" s="38" t="str">
        <f>IF('Rekapitulace stavby'!E14="","",'Rekapitulace stavby'!E14)</f>
        <v>Vyplň údaj</v>
      </c>
      <c r="F15" s="150"/>
      <c r="G15" s="150"/>
      <c r="H15" s="150"/>
      <c r="I15" s="150"/>
      <c r="J15" s="150"/>
      <c r="K15" s="150"/>
      <c r="L15" s="150"/>
      <c r="M15" s="37" t="s">
        <v>30</v>
      </c>
      <c r="N15" s="46"/>
      <c r="O15" s="38" t="str">
        <f>IF('Rekapitulace stavby'!AN14="","",'Rekapitulace stavby'!AN14)</f>
        <v>Vyplň údaj</v>
      </c>
      <c r="P15" s="32"/>
      <c r="Q15" s="46"/>
      <c r="R15" s="47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</row>
    <row r="17" s="1" customFormat="1" ht="14.4" customHeight="1">
      <c r="B17" s="45"/>
      <c r="C17" s="46"/>
      <c r="D17" s="37" t="s">
        <v>33</v>
      </c>
      <c r="E17" s="46"/>
      <c r="F17" s="46"/>
      <c r="G17" s="46"/>
      <c r="H17" s="46"/>
      <c r="I17" s="46"/>
      <c r="J17" s="46"/>
      <c r="K17" s="46"/>
      <c r="L17" s="46"/>
      <c r="M17" s="37" t="s">
        <v>28</v>
      </c>
      <c r="N17" s="46"/>
      <c r="O17" s="32" t="s">
        <v>5</v>
      </c>
      <c r="P17" s="32"/>
      <c r="Q17" s="46"/>
      <c r="R17" s="47"/>
    </row>
    <row r="18" s="1" customFormat="1" ht="18" customHeight="1">
      <c r="B18" s="45"/>
      <c r="C18" s="46"/>
      <c r="D18" s="46"/>
      <c r="E18" s="32" t="s">
        <v>34</v>
      </c>
      <c r="F18" s="46"/>
      <c r="G18" s="46"/>
      <c r="H18" s="46"/>
      <c r="I18" s="46"/>
      <c r="J18" s="46"/>
      <c r="K18" s="46"/>
      <c r="L18" s="46"/>
      <c r="M18" s="37" t="s">
        <v>30</v>
      </c>
      <c r="N18" s="46"/>
      <c r="O18" s="32" t="s">
        <v>5</v>
      </c>
      <c r="P18" s="32"/>
      <c r="Q18" s="46"/>
      <c r="R18" s="47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="1" customFormat="1" ht="14.4" customHeight="1">
      <c r="B20" s="45"/>
      <c r="C20" s="46"/>
      <c r="D20" s="37" t="s">
        <v>36</v>
      </c>
      <c r="E20" s="46"/>
      <c r="F20" s="46"/>
      <c r="G20" s="46"/>
      <c r="H20" s="46"/>
      <c r="I20" s="46"/>
      <c r="J20" s="46"/>
      <c r="K20" s="46"/>
      <c r="L20" s="46"/>
      <c r="M20" s="37" t="s">
        <v>28</v>
      </c>
      <c r="N20" s="46"/>
      <c r="O20" s="32" t="str">
        <f>IF('Rekapitulace stavby'!AN19="","",'Rekapitulace stavby'!AN19)</f>
        <v/>
      </c>
      <c r="P20" s="32"/>
      <c r="Q20" s="46"/>
      <c r="R20" s="47"/>
    </row>
    <row r="21" s="1" customFormat="1" ht="18" customHeight="1">
      <c r="B21" s="45"/>
      <c r="C21" s="46"/>
      <c r="D21" s="46"/>
      <c r="E21" s="32" t="str">
        <f>IF('Rekapitulace stavby'!E20="","",'Rekapitulace stavby'!E20)</f>
        <v xml:space="preserve"> </v>
      </c>
      <c r="F21" s="46"/>
      <c r="G21" s="46"/>
      <c r="H21" s="46"/>
      <c r="I21" s="46"/>
      <c r="J21" s="46"/>
      <c r="K21" s="46"/>
      <c r="L21" s="46"/>
      <c r="M21" s="37" t="s">
        <v>30</v>
      </c>
      <c r="N21" s="46"/>
      <c r="O21" s="32" t="str">
        <f>IF('Rekapitulace stavby'!AN20="","",'Rekapitulace stavby'!AN20)</f>
        <v/>
      </c>
      <c r="P21" s="32"/>
      <c r="Q21" s="46"/>
      <c r="R21" s="47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="1" customFormat="1" ht="14.4" customHeight="1">
      <c r="B23" s="45"/>
      <c r="C23" s="46"/>
      <c r="D23" s="37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6.5" customHeight="1">
      <c r="B24" s="45"/>
      <c r="C24" s="46"/>
      <c r="D24" s="46"/>
      <c r="E24" s="41" t="s">
        <v>5</v>
      </c>
      <c r="F24" s="41"/>
      <c r="G24" s="41"/>
      <c r="H24" s="41"/>
      <c r="I24" s="41"/>
      <c r="J24" s="41"/>
      <c r="K24" s="41"/>
      <c r="L24" s="41"/>
      <c r="M24" s="46"/>
      <c r="N24" s="46"/>
      <c r="O24" s="46"/>
      <c r="P24" s="46"/>
      <c r="Q24" s="46"/>
      <c r="R24" s="47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46"/>
      <c r="R26" s="47"/>
    </row>
    <row r="27" s="1" customFormat="1" ht="14.4" customHeight="1">
      <c r="B27" s="45"/>
      <c r="C27" s="46"/>
      <c r="D27" s="151" t="s">
        <v>112</v>
      </c>
      <c r="E27" s="46"/>
      <c r="F27" s="46"/>
      <c r="G27" s="46"/>
      <c r="H27" s="46"/>
      <c r="I27" s="46"/>
      <c r="J27" s="46"/>
      <c r="K27" s="46"/>
      <c r="L27" s="46"/>
      <c r="M27" s="44">
        <f>N88</f>
        <v>0</v>
      </c>
      <c r="N27" s="44"/>
      <c r="O27" s="44"/>
      <c r="P27" s="44"/>
      <c r="Q27" s="46"/>
      <c r="R27" s="47"/>
    </row>
    <row r="28" s="1" customFormat="1" ht="14.4" customHeight="1">
      <c r="B28" s="45"/>
      <c r="C28" s="46"/>
      <c r="D28" s="43" t="s">
        <v>97</v>
      </c>
      <c r="E28" s="46"/>
      <c r="F28" s="46"/>
      <c r="G28" s="46"/>
      <c r="H28" s="46"/>
      <c r="I28" s="46"/>
      <c r="J28" s="46"/>
      <c r="K28" s="46"/>
      <c r="L28" s="46"/>
      <c r="M28" s="44">
        <f>N96</f>
        <v>0</v>
      </c>
      <c r="N28" s="44"/>
      <c r="O28" s="44"/>
      <c r="P28" s="44"/>
      <c r="Q28" s="46"/>
      <c r="R28" s="47"/>
    </row>
    <row r="29" s="1" customFormat="1" ht="6.96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="1" customFormat="1" ht="25.44" customHeight="1">
      <c r="B30" s="45"/>
      <c r="C30" s="46"/>
      <c r="D30" s="152" t="s">
        <v>41</v>
      </c>
      <c r="E30" s="46"/>
      <c r="F30" s="46"/>
      <c r="G30" s="46"/>
      <c r="H30" s="46"/>
      <c r="I30" s="46"/>
      <c r="J30" s="46"/>
      <c r="K30" s="46"/>
      <c r="L30" s="46"/>
      <c r="M30" s="153">
        <f>ROUND(M27+M28,2)</f>
        <v>0</v>
      </c>
      <c r="N30" s="46"/>
      <c r="O30" s="46"/>
      <c r="P30" s="46"/>
      <c r="Q30" s="46"/>
      <c r="R30" s="47"/>
    </row>
    <row r="31" s="1" customFormat="1" ht="6.96" customHeight="1">
      <c r="B31" s="45"/>
      <c r="C31" s="4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46"/>
      <c r="R31" s="47"/>
    </row>
    <row r="32" s="1" customFormat="1" ht="14.4" customHeight="1">
      <c r="B32" s="45"/>
      <c r="C32" s="46"/>
      <c r="D32" s="53" t="s">
        <v>42</v>
      </c>
      <c r="E32" s="53" t="s">
        <v>43</v>
      </c>
      <c r="F32" s="54">
        <v>0.20999999999999999</v>
      </c>
      <c r="G32" s="154" t="s">
        <v>44</v>
      </c>
      <c r="H32" s="155">
        <f>(SUM(BE96:BE103)+SUM(BE121:BE138))</f>
        <v>0</v>
      </c>
      <c r="I32" s="46"/>
      <c r="J32" s="46"/>
      <c r="K32" s="46"/>
      <c r="L32" s="46"/>
      <c r="M32" s="155">
        <f>ROUND((SUM(BE96:BE103)+SUM(BE121:BE138)), 2)*F32</f>
        <v>0</v>
      </c>
      <c r="N32" s="46"/>
      <c r="O32" s="46"/>
      <c r="P32" s="46"/>
      <c r="Q32" s="46"/>
      <c r="R32" s="47"/>
    </row>
    <row r="33" s="1" customFormat="1" ht="14.4" customHeight="1">
      <c r="B33" s="45"/>
      <c r="C33" s="46"/>
      <c r="D33" s="46"/>
      <c r="E33" s="53" t="s">
        <v>45</v>
      </c>
      <c r="F33" s="54">
        <v>0.14999999999999999</v>
      </c>
      <c r="G33" s="154" t="s">
        <v>44</v>
      </c>
      <c r="H33" s="155">
        <f>(SUM(BF96:BF103)+SUM(BF121:BF138))</f>
        <v>0</v>
      </c>
      <c r="I33" s="46"/>
      <c r="J33" s="46"/>
      <c r="K33" s="46"/>
      <c r="L33" s="46"/>
      <c r="M33" s="155">
        <f>ROUND((SUM(BF96:BF103)+SUM(BF121:BF138)), 2)*F33</f>
        <v>0</v>
      </c>
      <c r="N33" s="46"/>
      <c r="O33" s="46"/>
      <c r="P33" s="46"/>
      <c r="Q33" s="46"/>
      <c r="R33" s="47"/>
    </row>
    <row r="34" hidden="1" s="1" customFormat="1" ht="14.4" customHeight="1">
      <c r="B34" s="45"/>
      <c r="C34" s="46"/>
      <c r="D34" s="46"/>
      <c r="E34" s="53" t="s">
        <v>46</v>
      </c>
      <c r="F34" s="54">
        <v>0.20999999999999999</v>
      </c>
      <c r="G34" s="154" t="s">
        <v>44</v>
      </c>
      <c r="H34" s="155">
        <f>(SUM(BG96:BG103)+SUM(BG121:BG138))</f>
        <v>0</v>
      </c>
      <c r="I34" s="46"/>
      <c r="J34" s="46"/>
      <c r="K34" s="46"/>
      <c r="L34" s="46"/>
      <c r="M34" s="155"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47</v>
      </c>
      <c r="F35" s="54">
        <v>0.14999999999999999</v>
      </c>
      <c r="G35" s="154" t="s">
        <v>44</v>
      </c>
      <c r="H35" s="155">
        <f>(SUM(BH96:BH103)+SUM(BH121:BH138))</f>
        <v>0</v>
      </c>
      <c r="I35" s="46"/>
      <c r="J35" s="46"/>
      <c r="K35" s="46"/>
      <c r="L35" s="46"/>
      <c r="M35" s="155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48</v>
      </c>
      <c r="F36" s="54">
        <v>0</v>
      </c>
      <c r="G36" s="154" t="s">
        <v>44</v>
      </c>
      <c r="H36" s="155">
        <f>(SUM(BI96:BI103)+SUM(BI121:BI138))</f>
        <v>0</v>
      </c>
      <c r="I36" s="46"/>
      <c r="J36" s="46"/>
      <c r="K36" s="46"/>
      <c r="L36" s="46"/>
      <c r="M36" s="155">
        <v>0</v>
      </c>
      <c r="N36" s="46"/>
      <c r="O36" s="46"/>
      <c r="P36" s="46"/>
      <c r="Q36" s="46"/>
      <c r="R36" s="47"/>
    </row>
    <row r="37" s="1" customFormat="1" ht="6.96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="1" customFormat="1" ht="25.44" customHeight="1">
      <c r="B38" s="45"/>
      <c r="C38" s="144"/>
      <c r="D38" s="156" t="s">
        <v>49</v>
      </c>
      <c r="E38" s="96"/>
      <c r="F38" s="96"/>
      <c r="G38" s="157" t="s">
        <v>50</v>
      </c>
      <c r="H38" s="158" t="s">
        <v>51</v>
      </c>
      <c r="I38" s="96"/>
      <c r="J38" s="96"/>
      <c r="K38" s="96"/>
      <c r="L38" s="159">
        <f>SUM(M30:M36)</f>
        <v>0</v>
      </c>
      <c r="M38" s="159"/>
      <c r="N38" s="159"/>
      <c r="O38" s="159"/>
      <c r="P38" s="160"/>
      <c r="Q38" s="144"/>
      <c r="R38" s="47"/>
    </row>
    <row r="39" s="1" customFormat="1" ht="14.4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="1" customFormat="1" ht="36.96" customHeight="1">
      <c r="B76" s="45"/>
      <c r="C76" s="26" t="s">
        <v>113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</row>
    <row r="78" s="1" customFormat="1" ht="30" customHeight="1">
      <c r="B78" s="45"/>
      <c r="C78" s="37" t="s">
        <v>19</v>
      </c>
      <c r="D78" s="46"/>
      <c r="E78" s="46"/>
      <c r="F78" s="148" t="str">
        <f>F6</f>
        <v>CYKLOTRASA A50/500, ÚSEK KLÁNOVICE - KOLODĚJE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</row>
    <row r="79" s="1" customFormat="1" ht="36.96" customHeight="1">
      <c r="B79" s="45"/>
      <c r="C79" s="84" t="s">
        <v>110</v>
      </c>
      <c r="D79" s="46"/>
      <c r="E79" s="46"/>
      <c r="F79" s="86" t="str">
        <f>F7</f>
        <v xml:space="preserve">02 - Ostatní 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</row>
    <row r="80" s="1" customFormat="1" ht="6.96" customHeigh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</row>
    <row r="81" s="1" customFormat="1" ht="18" customHeight="1">
      <c r="B81" s="45"/>
      <c r="C81" s="37" t="s">
        <v>23</v>
      </c>
      <c r="D81" s="46"/>
      <c r="E81" s="46"/>
      <c r="F81" s="32" t="str">
        <f>F9</f>
        <v>Praha</v>
      </c>
      <c r="G81" s="46"/>
      <c r="H81" s="46"/>
      <c r="I81" s="46"/>
      <c r="J81" s="46"/>
      <c r="K81" s="37" t="s">
        <v>25</v>
      </c>
      <c r="L81" s="46"/>
      <c r="M81" s="89" t="str">
        <f>IF(O9="","",O9)</f>
        <v>10. 4. 2018</v>
      </c>
      <c r="N81" s="89"/>
      <c r="O81" s="89"/>
      <c r="P81" s="89"/>
      <c r="Q81" s="46"/>
      <c r="R81" s="47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</row>
    <row r="83" s="1" customFormat="1">
      <c r="B83" s="45"/>
      <c r="C83" s="37" t="s">
        <v>27</v>
      </c>
      <c r="D83" s="46"/>
      <c r="E83" s="46"/>
      <c r="F83" s="32" t="str">
        <f>E12</f>
        <v>TSK Praha, a.s.</v>
      </c>
      <c r="G83" s="46"/>
      <c r="H83" s="46"/>
      <c r="I83" s="46"/>
      <c r="J83" s="46"/>
      <c r="K83" s="37" t="s">
        <v>33</v>
      </c>
      <c r="L83" s="46"/>
      <c r="M83" s="32" t="str">
        <f>E18</f>
        <v>AVS Projekt, s.r.o.</v>
      </c>
      <c r="N83" s="32"/>
      <c r="O83" s="32"/>
      <c r="P83" s="32"/>
      <c r="Q83" s="32"/>
      <c r="R83" s="47"/>
    </row>
    <row r="84" s="1" customFormat="1" ht="14.4" customHeight="1">
      <c r="B84" s="45"/>
      <c r="C84" s="37" t="s">
        <v>31</v>
      </c>
      <c r="D84" s="46"/>
      <c r="E84" s="46"/>
      <c r="F84" s="32" t="str">
        <f>IF(E15="","",E15)</f>
        <v>Vyplň údaj</v>
      </c>
      <c r="G84" s="46"/>
      <c r="H84" s="46"/>
      <c r="I84" s="46"/>
      <c r="J84" s="46"/>
      <c r="K84" s="37" t="s">
        <v>36</v>
      </c>
      <c r="L84" s="46"/>
      <c r="M84" s="32" t="str">
        <f>E21</f>
        <v xml:space="preserve"> </v>
      </c>
      <c r="N84" s="32"/>
      <c r="O84" s="32"/>
      <c r="P84" s="32"/>
      <c r="Q84" s="32"/>
      <c r="R84" s="47"/>
    </row>
    <row r="85" s="1" customFormat="1" ht="10.32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</row>
    <row r="86" s="1" customFormat="1" ht="29.28" customHeight="1">
      <c r="B86" s="45"/>
      <c r="C86" s="161" t="s">
        <v>114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61" t="s">
        <v>115</v>
      </c>
      <c r="O86" s="144"/>
      <c r="P86" s="144"/>
      <c r="Q86" s="144"/>
      <c r="R86" s="47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="1" customFormat="1" ht="29.28" customHeight="1">
      <c r="B88" s="45"/>
      <c r="C88" s="162" t="s">
        <v>116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06">
        <f>N121</f>
        <v>0</v>
      </c>
      <c r="O88" s="163"/>
      <c r="P88" s="163"/>
      <c r="Q88" s="163"/>
      <c r="R88" s="47"/>
      <c r="AU88" s="21" t="s">
        <v>117</v>
      </c>
    </row>
    <row r="89" s="6" customFormat="1" ht="24.96" customHeight="1">
      <c r="B89" s="164"/>
      <c r="C89" s="165"/>
      <c r="D89" s="166" t="s">
        <v>328</v>
      </c>
      <c r="E89" s="165"/>
      <c r="F89" s="165"/>
      <c r="G89" s="165"/>
      <c r="H89" s="165"/>
      <c r="I89" s="165"/>
      <c r="J89" s="165"/>
      <c r="K89" s="165"/>
      <c r="L89" s="165"/>
      <c r="M89" s="165"/>
      <c r="N89" s="167">
        <f>N122</f>
        <v>0</v>
      </c>
      <c r="O89" s="165"/>
      <c r="P89" s="165"/>
      <c r="Q89" s="165"/>
      <c r="R89" s="168"/>
    </row>
    <row r="90" s="7" customFormat="1" ht="19.92" customHeight="1">
      <c r="B90" s="169"/>
      <c r="C90" s="170"/>
      <c r="D90" s="129" t="s">
        <v>329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31">
        <f>N123</f>
        <v>0</v>
      </c>
      <c r="O90" s="170"/>
      <c r="P90" s="170"/>
      <c r="Q90" s="170"/>
      <c r="R90" s="171"/>
    </row>
    <row r="91" s="7" customFormat="1" ht="19.92" customHeight="1">
      <c r="B91" s="169"/>
      <c r="C91" s="170"/>
      <c r="D91" s="129" t="s">
        <v>330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31">
        <f>N126</f>
        <v>0</v>
      </c>
      <c r="O91" s="170"/>
      <c r="P91" s="170"/>
      <c r="Q91" s="170"/>
      <c r="R91" s="171"/>
    </row>
    <row r="92" s="7" customFormat="1" ht="19.92" customHeight="1">
      <c r="B92" s="169"/>
      <c r="C92" s="170"/>
      <c r="D92" s="129" t="s">
        <v>331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31">
        <f>N128</f>
        <v>0</v>
      </c>
      <c r="O92" s="170"/>
      <c r="P92" s="170"/>
      <c r="Q92" s="170"/>
      <c r="R92" s="171"/>
    </row>
    <row r="93" s="7" customFormat="1" ht="19.92" customHeight="1">
      <c r="B93" s="169"/>
      <c r="C93" s="170"/>
      <c r="D93" s="129" t="s">
        <v>332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31">
        <f>N130</f>
        <v>0</v>
      </c>
      <c r="O93" s="170"/>
      <c r="P93" s="170"/>
      <c r="Q93" s="170"/>
      <c r="R93" s="171"/>
    </row>
    <row r="94" s="7" customFormat="1" ht="19.92" customHeight="1">
      <c r="B94" s="169"/>
      <c r="C94" s="170"/>
      <c r="D94" s="129" t="s">
        <v>333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31">
        <f>N132</f>
        <v>0</v>
      </c>
      <c r="O94" s="170"/>
      <c r="P94" s="170"/>
      <c r="Q94" s="170"/>
      <c r="R94" s="171"/>
    </row>
    <row r="95" s="1" customFormat="1" ht="21.84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s="1" customFormat="1" ht="29.28" customHeight="1">
      <c r="B96" s="45"/>
      <c r="C96" s="162" t="s">
        <v>125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163">
        <f>ROUND(N97+N98+N99+N100+N101+N102,2)</f>
        <v>0</v>
      </c>
      <c r="O96" s="172"/>
      <c r="P96" s="172"/>
      <c r="Q96" s="172"/>
      <c r="R96" s="47"/>
      <c r="T96" s="173"/>
      <c r="U96" s="174" t="s">
        <v>42</v>
      </c>
    </row>
    <row r="97" s="1" customFormat="1" ht="18" customHeight="1">
      <c r="B97" s="175"/>
      <c r="C97" s="176"/>
      <c r="D97" s="136" t="s">
        <v>126</v>
      </c>
      <c r="E97" s="177"/>
      <c r="F97" s="177"/>
      <c r="G97" s="177"/>
      <c r="H97" s="177"/>
      <c r="I97" s="176"/>
      <c r="J97" s="176"/>
      <c r="K97" s="176"/>
      <c r="L97" s="176"/>
      <c r="M97" s="176"/>
      <c r="N97" s="130">
        <f>ROUND(N88*T97,2)</f>
        <v>0</v>
      </c>
      <c r="O97" s="178"/>
      <c r="P97" s="178"/>
      <c r="Q97" s="178"/>
      <c r="R97" s="179"/>
      <c r="S97" s="180"/>
      <c r="T97" s="181"/>
      <c r="U97" s="182" t="s">
        <v>43</v>
      </c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3" t="s">
        <v>127</v>
      </c>
      <c r="AZ97" s="180"/>
      <c r="BA97" s="180"/>
      <c r="BB97" s="180"/>
      <c r="BC97" s="180"/>
      <c r="BD97" s="180"/>
      <c r="BE97" s="184">
        <f>IF(U97="základní",N97,0)</f>
        <v>0</v>
      </c>
      <c r="BF97" s="184">
        <f>IF(U97="snížená",N97,0)</f>
        <v>0</v>
      </c>
      <c r="BG97" s="184">
        <f>IF(U97="zákl. přenesená",N97,0)</f>
        <v>0</v>
      </c>
      <c r="BH97" s="184">
        <f>IF(U97="sníž. přenesená",N97,0)</f>
        <v>0</v>
      </c>
      <c r="BI97" s="184">
        <f>IF(U97="nulová",N97,0)</f>
        <v>0</v>
      </c>
      <c r="BJ97" s="183" t="s">
        <v>86</v>
      </c>
      <c r="BK97" s="180"/>
      <c r="BL97" s="180"/>
      <c r="BM97" s="180"/>
    </row>
    <row r="98" s="1" customFormat="1" ht="18" customHeight="1">
      <c r="B98" s="175"/>
      <c r="C98" s="176"/>
      <c r="D98" s="136" t="s">
        <v>128</v>
      </c>
      <c r="E98" s="177"/>
      <c r="F98" s="177"/>
      <c r="G98" s="177"/>
      <c r="H98" s="177"/>
      <c r="I98" s="176"/>
      <c r="J98" s="176"/>
      <c r="K98" s="176"/>
      <c r="L98" s="176"/>
      <c r="M98" s="176"/>
      <c r="N98" s="130">
        <f>ROUND(N88*T98,2)</f>
        <v>0</v>
      </c>
      <c r="O98" s="178"/>
      <c r="P98" s="178"/>
      <c r="Q98" s="178"/>
      <c r="R98" s="179"/>
      <c r="S98" s="180"/>
      <c r="T98" s="181"/>
      <c r="U98" s="182" t="s">
        <v>43</v>
      </c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3" t="s">
        <v>127</v>
      </c>
      <c r="AZ98" s="180"/>
      <c r="BA98" s="180"/>
      <c r="BB98" s="180"/>
      <c r="BC98" s="180"/>
      <c r="BD98" s="180"/>
      <c r="BE98" s="184">
        <f>IF(U98="základní",N98,0)</f>
        <v>0</v>
      </c>
      <c r="BF98" s="184">
        <f>IF(U98="snížená",N98,0)</f>
        <v>0</v>
      </c>
      <c r="BG98" s="184">
        <f>IF(U98="zákl. přenesená",N98,0)</f>
        <v>0</v>
      </c>
      <c r="BH98" s="184">
        <f>IF(U98="sníž. přenesená",N98,0)</f>
        <v>0</v>
      </c>
      <c r="BI98" s="184">
        <f>IF(U98="nulová",N98,0)</f>
        <v>0</v>
      </c>
      <c r="BJ98" s="183" t="s">
        <v>86</v>
      </c>
      <c r="BK98" s="180"/>
      <c r="BL98" s="180"/>
      <c r="BM98" s="180"/>
    </row>
    <row r="99" s="1" customFormat="1" ht="18" customHeight="1">
      <c r="B99" s="175"/>
      <c r="C99" s="176"/>
      <c r="D99" s="136" t="s">
        <v>129</v>
      </c>
      <c r="E99" s="177"/>
      <c r="F99" s="177"/>
      <c r="G99" s="177"/>
      <c r="H99" s="177"/>
      <c r="I99" s="176"/>
      <c r="J99" s="176"/>
      <c r="K99" s="176"/>
      <c r="L99" s="176"/>
      <c r="M99" s="176"/>
      <c r="N99" s="130">
        <f>ROUND(N88*T99,2)</f>
        <v>0</v>
      </c>
      <c r="O99" s="178"/>
      <c r="P99" s="178"/>
      <c r="Q99" s="178"/>
      <c r="R99" s="179"/>
      <c r="S99" s="180"/>
      <c r="T99" s="181"/>
      <c r="U99" s="182" t="s">
        <v>43</v>
      </c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3" t="s">
        <v>127</v>
      </c>
      <c r="AZ99" s="180"/>
      <c r="BA99" s="180"/>
      <c r="BB99" s="180"/>
      <c r="BC99" s="180"/>
      <c r="BD99" s="180"/>
      <c r="BE99" s="184">
        <f>IF(U99="základní",N99,0)</f>
        <v>0</v>
      </c>
      <c r="BF99" s="184">
        <f>IF(U99="snížená",N99,0)</f>
        <v>0</v>
      </c>
      <c r="BG99" s="184">
        <f>IF(U99="zákl. přenesená",N99,0)</f>
        <v>0</v>
      </c>
      <c r="BH99" s="184">
        <f>IF(U99="sníž. přenesená",N99,0)</f>
        <v>0</v>
      </c>
      <c r="BI99" s="184">
        <f>IF(U99="nulová",N99,0)</f>
        <v>0</v>
      </c>
      <c r="BJ99" s="183" t="s">
        <v>86</v>
      </c>
      <c r="BK99" s="180"/>
      <c r="BL99" s="180"/>
      <c r="BM99" s="180"/>
    </row>
    <row r="100" s="1" customFormat="1" ht="18" customHeight="1">
      <c r="B100" s="175"/>
      <c r="C100" s="176"/>
      <c r="D100" s="136" t="s">
        <v>130</v>
      </c>
      <c r="E100" s="177"/>
      <c r="F100" s="177"/>
      <c r="G100" s="177"/>
      <c r="H100" s="177"/>
      <c r="I100" s="176"/>
      <c r="J100" s="176"/>
      <c r="K100" s="176"/>
      <c r="L100" s="176"/>
      <c r="M100" s="176"/>
      <c r="N100" s="130">
        <f>ROUND(N88*T100,2)</f>
        <v>0</v>
      </c>
      <c r="O100" s="178"/>
      <c r="P100" s="178"/>
      <c r="Q100" s="178"/>
      <c r="R100" s="179"/>
      <c r="S100" s="180"/>
      <c r="T100" s="181"/>
      <c r="U100" s="182" t="s">
        <v>43</v>
      </c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3" t="s">
        <v>127</v>
      </c>
      <c r="AZ100" s="180"/>
      <c r="BA100" s="180"/>
      <c r="BB100" s="180"/>
      <c r="BC100" s="180"/>
      <c r="BD100" s="180"/>
      <c r="BE100" s="184">
        <f>IF(U100="základní",N100,0)</f>
        <v>0</v>
      </c>
      <c r="BF100" s="184">
        <f>IF(U100="snížená",N100,0)</f>
        <v>0</v>
      </c>
      <c r="BG100" s="184">
        <f>IF(U100="zákl. přenesená",N100,0)</f>
        <v>0</v>
      </c>
      <c r="BH100" s="184">
        <f>IF(U100="sníž. přenesená",N100,0)</f>
        <v>0</v>
      </c>
      <c r="BI100" s="184">
        <f>IF(U100="nulová",N100,0)</f>
        <v>0</v>
      </c>
      <c r="BJ100" s="183" t="s">
        <v>86</v>
      </c>
      <c r="BK100" s="180"/>
      <c r="BL100" s="180"/>
      <c r="BM100" s="180"/>
    </row>
    <row r="101" s="1" customFormat="1" ht="18" customHeight="1">
      <c r="B101" s="175"/>
      <c r="C101" s="176"/>
      <c r="D101" s="136" t="s">
        <v>131</v>
      </c>
      <c r="E101" s="177"/>
      <c r="F101" s="177"/>
      <c r="G101" s="177"/>
      <c r="H101" s="177"/>
      <c r="I101" s="176"/>
      <c r="J101" s="176"/>
      <c r="K101" s="176"/>
      <c r="L101" s="176"/>
      <c r="M101" s="176"/>
      <c r="N101" s="130">
        <f>ROUND(N88*T101,2)</f>
        <v>0</v>
      </c>
      <c r="O101" s="178"/>
      <c r="P101" s="178"/>
      <c r="Q101" s="178"/>
      <c r="R101" s="179"/>
      <c r="S101" s="180"/>
      <c r="T101" s="181"/>
      <c r="U101" s="182" t="s">
        <v>43</v>
      </c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3" t="s">
        <v>127</v>
      </c>
      <c r="AZ101" s="180"/>
      <c r="BA101" s="180"/>
      <c r="BB101" s="180"/>
      <c r="BC101" s="180"/>
      <c r="BD101" s="180"/>
      <c r="BE101" s="184">
        <f>IF(U101="základní",N101,0)</f>
        <v>0</v>
      </c>
      <c r="BF101" s="184">
        <f>IF(U101="snížená",N101,0)</f>
        <v>0</v>
      </c>
      <c r="BG101" s="184">
        <f>IF(U101="zákl. přenesená",N101,0)</f>
        <v>0</v>
      </c>
      <c r="BH101" s="184">
        <f>IF(U101="sníž. přenesená",N101,0)</f>
        <v>0</v>
      </c>
      <c r="BI101" s="184">
        <f>IF(U101="nulová",N101,0)</f>
        <v>0</v>
      </c>
      <c r="BJ101" s="183" t="s">
        <v>86</v>
      </c>
      <c r="BK101" s="180"/>
      <c r="BL101" s="180"/>
      <c r="BM101" s="180"/>
    </row>
    <row r="102" s="1" customFormat="1" ht="18" customHeight="1">
      <c r="B102" s="175"/>
      <c r="C102" s="176"/>
      <c r="D102" s="177" t="s">
        <v>132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30">
        <f>ROUND(N88*T102,2)</f>
        <v>0</v>
      </c>
      <c r="O102" s="178"/>
      <c r="P102" s="178"/>
      <c r="Q102" s="178"/>
      <c r="R102" s="179"/>
      <c r="S102" s="180"/>
      <c r="T102" s="185"/>
      <c r="U102" s="186" t="s">
        <v>43</v>
      </c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3" t="s">
        <v>133</v>
      </c>
      <c r="AZ102" s="180"/>
      <c r="BA102" s="180"/>
      <c r="BB102" s="180"/>
      <c r="BC102" s="180"/>
      <c r="BD102" s="180"/>
      <c r="BE102" s="184">
        <f>IF(U102="základní",N102,0)</f>
        <v>0</v>
      </c>
      <c r="BF102" s="184">
        <f>IF(U102="snížená",N102,0)</f>
        <v>0</v>
      </c>
      <c r="BG102" s="184">
        <f>IF(U102="zákl. přenesená",N102,0)</f>
        <v>0</v>
      </c>
      <c r="BH102" s="184">
        <f>IF(U102="sníž. přenesená",N102,0)</f>
        <v>0</v>
      </c>
      <c r="BI102" s="184">
        <f>IF(U102="nulová",N102,0)</f>
        <v>0</v>
      </c>
      <c r="BJ102" s="183" t="s">
        <v>86</v>
      </c>
      <c r="BK102" s="180"/>
      <c r="BL102" s="180"/>
      <c r="BM102" s="180"/>
    </row>
    <row r="103" s="1" customForma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</row>
    <row r="104" s="1" customFormat="1" ht="29.28" customHeight="1">
      <c r="B104" s="45"/>
      <c r="C104" s="143" t="s">
        <v>102</v>
      </c>
      <c r="D104" s="144"/>
      <c r="E104" s="144"/>
      <c r="F104" s="144"/>
      <c r="G104" s="144"/>
      <c r="H104" s="144"/>
      <c r="I104" s="144"/>
      <c r="J104" s="144"/>
      <c r="K104" s="144"/>
      <c r="L104" s="145">
        <f>ROUND(SUM(N88+N96),2)</f>
        <v>0</v>
      </c>
      <c r="M104" s="145"/>
      <c r="N104" s="145"/>
      <c r="O104" s="145"/>
      <c r="P104" s="145"/>
      <c r="Q104" s="145"/>
      <c r="R104" s="47"/>
    </row>
    <row r="105" s="1" customFormat="1" ht="6.96" customHeight="1">
      <c r="B105" s="7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</row>
    <row r="109" s="1" customFormat="1" ht="6.96" customHeight="1">
      <c r="B109" s="77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9"/>
    </row>
    <row r="110" s="1" customFormat="1" ht="36.96" customHeight="1">
      <c r="B110" s="45"/>
      <c r="C110" s="26" t="s">
        <v>134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30" customHeight="1">
      <c r="B112" s="45"/>
      <c r="C112" s="37" t="s">
        <v>19</v>
      </c>
      <c r="D112" s="46"/>
      <c r="E112" s="46"/>
      <c r="F112" s="148" t="str">
        <f>F6</f>
        <v>CYKLOTRASA A50/500, ÚSEK KLÁNOVICE - KOLODĚJE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6"/>
      <c r="R112" s="47"/>
    </row>
    <row r="113" s="1" customFormat="1" ht="36.96" customHeight="1">
      <c r="B113" s="45"/>
      <c r="C113" s="84" t="s">
        <v>110</v>
      </c>
      <c r="D113" s="46"/>
      <c r="E113" s="46"/>
      <c r="F113" s="86" t="str">
        <f>F7</f>
        <v xml:space="preserve">02 - Ostatní 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6.96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1" customFormat="1" ht="18" customHeight="1">
      <c r="B115" s="45"/>
      <c r="C115" s="37" t="s">
        <v>23</v>
      </c>
      <c r="D115" s="46"/>
      <c r="E115" s="46"/>
      <c r="F115" s="32" t="str">
        <f>F9</f>
        <v>Praha</v>
      </c>
      <c r="G115" s="46"/>
      <c r="H115" s="46"/>
      <c r="I115" s="46"/>
      <c r="J115" s="46"/>
      <c r="K115" s="37" t="s">
        <v>25</v>
      </c>
      <c r="L115" s="46"/>
      <c r="M115" s="89" t="str">
        <f>IF(O9="","",O9)</f>
        <v>10. 4. 2018</v>
      </c>
      <c r="N115" s="89"/>
      <c r="O115" s="89"/>
      <c r="P115" s="89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>
      <c r="B117" s="45"/>
      <c r="C117" s="37" t="s">
        <v>27</v>
      </c>
      <c r="D117" s="46"/>
      <c r="E117" s="46"/>
      <c r="F117" s="32" t="str">
        <f>E12</f>
        <v>TSK Praha, a.s.</v>
      </c>
      <c r="G117" s="46"/>
      <c r="H117" s="46"/>
      <c r="I117" s="46"/>
      <c r="J117" s="46"/>
      <c r="K117" s="37" t="s">
        <v>33</v>
      </c>
      <c r="L117" s="46"/>
      <c r="M117" s="32" t="str">
        <f>E18</f>
        <v>AVS Projekt, s.r.o.</v>
      </c>
      <c r="N117" s="32"/>
      <c r="O117" s="32"/>
      <c r="P117" s="32"/>
      <c r="Q117" s="32"/>
      <c r="R117" s="47"/>
    </row>
    <row r="118" s="1" customFormat="1" ht="14.4" customHeight="1">
      <c r="B118" s="45"/>
      <c r="C118" s="37" t="s">
        <v>31</v>
      </c>
      <c r="D118" s="46"/>
      <c r="E118" s="46"/>
      <c r="F118" s="32" t="str">
        <f>IF(E15="","",E15)</f>
        <v>Vyplň údaj</v>
      </c>
      <c r="G118" s="46"/>
      <c r="H118" s="46"/>
      <c r="I118" s="46"/>
      <c r="J118" s="46"/>
      <c r="K118" s="37" t="s">
        <v>36</v>
      </c>
      <c r="L118" s="46"/>
      <c r="M118" s="32" t="str">
        <f>E21</f>
        <v xml:space="preserve"> </v>
      </c>
      <c r="N118" s="32"/>
      <c r="O118" s="32"/>
      <c r="P118" s="32"/>
      <c r="Q118" s="32"/>
      <c r="R118" s="47"/>
    </row>
    <row r="119" s="1" customFormat="1" ht="10.32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8" customFormat="1" ht="29.28" customHeight="1">
      <c r="B120" s="187"/>
      <c r="C120" s="188" t="s">
        <v>135</v>
      </c>
      <c r="D120" s="189" t="s">
        <v>136</v>
      </c>
      <c r="E120" s="189" t="s">
        <v>60</v>
      </c>
      <c r="F120" s="189" t="s">
        <v>137</v>
      </c>
      <c r="G120" s="189"/>
      <c r="H120" s="189"/>
      <c r="I120" s="189"/>
      <c r="J120" s="189" t="s">
        <v>138</v>
      </c>
      <c r="K120" s="189" t="s">
        <v>139</v>
      </c>
      <c r="L120" s="189" t="s">
        <v>140</v>
      </c>
      <c r="M120" s="189"/>
      <c r="N120" s="189" t="s">
        <v>115</v>
      </c>
      <c r="O120" s="189"/>
      <c r="P120" s="189"/>
      <c r="Q120" s="190"/>
      <c r="R120" s="191"/>
      <c r="T120" s="99" t="s">
        <v>141</v>
      </c>
      <c r="U120" s="100" t="s">
        <v>42</v>
      </c>
      <c r="V120" s="100" t="s">
        <v>142</v>
      </c>
      <c r="W120" s="100" t="s">
        <v>143</v>
      </c>
      <c r="X120" s="100" t="s">
        <v>144</v>
      </c>
      <c r="Y120" s="100" t="s">
        <v>145</v>
      </c>
      <c r="Z120" s="100" t="s">
        <v>146</v>
      </c>
      <c r="AA120" s="101" t="s">
        <v>147</v>
      </c>
    </row>
    <row r="121" s="1" customFormat="1" ht="29.28" customHeight="1">
      <c r="B121" s="45"/>
      <c r="C121" s="103" t="s">
        <v>112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192">
        <f>BK121</f>
        <v>0</v>
      </c>
      <c r="O121" s="193"/>
      <c r="P121" s="193"/>
      <c r="Q121" s="193"/>
      <c r="R121" s="47"/>
      <c r="T121" s="102"/>
      <c r="U121" s="66"/>
      <c r="V121" s="66"/>
      <c r="W121" s="194">
        <f>W122+W139</f>
        <v>0</v>
      </c>
      <c r="X121" s="66"/>
      <c r="Y121" s="194">
        <f>Y122+Y139</f>
        <v>0.11087999999999999</v>
      </c>
      <c r="Z121" s="66"/>
      <c r="AA121" s="195">
        <f>AA122+AA139</f>
        <v>0</v>
      </c>
      <c r="AT121" s="21" t="s">
        <v>77</v>
      </c>
      <c r="AU121" s="21" t="s">
        <v>117</v>
      </c>
      <c r="BK121" s="196">
        <f>BK122+BK139</f>
        <v>0</v>
      </c>
    </row>
    <row r="122" s="9" customFormat="1" ht="37.44" customHeight="1">
      <c r="B122" s="197"/>
      <c r="C122" s="198"/>
      <c r="D122" s="199" t="s">
        <v>328</v>
      </c>
      <c r="E122" s="199"/>
      <c r="F122" s="199"/>
      <c r="G122" s="199"/>
      <c r="H122" s="199"/>
      <c r="I122" s="199"/>
      <c r="J122" s="199"/>
      <c r="K122" s="199"/>
      <c r="L122" s="199"/>
      <c r="M122" s="199"/>
      <c r="N122" s="200">
        <f>BK122</f>
        <v>0</v>
      </c>
      <c r="O122" s="167"/>
      <c r="P122" s="167"/>
      <c r="Q122" s="167"/>
      <c r="R122" s="201"/>
      <c r="T122" s="202"/>
      <c r="U122" s="198"/>
      <c r="V122" s="198"/>
      <c r="W122" s="203">
        <f>W123+W126+W128+W130+W132</f>
        <v>0</v>
      </c>
      <c r="X122" s="198"/>
      <c r="Y122" s="203">
        <f>Y123+Y126+Y128+Y130+Y132</f>
        <v>0.11087999999999999</v>
      </c>
      <c r="Z122" s="198"/>
      <c r="AA122" s="204">
        <f>AA123+AA126+AA128+AA130+AA132</f>
        <v>0</v>
      </c>
      <c r="AR122" s="205" t="s">
        <v>170</v>
      </c>
      <c r="AT122" s="206" t="s">
        <v>77</v>
      </c>
      <c r="AU122" s="206" t="s">
        <v>78</v>
      </c>
      <c r="AY122" s="205" t="s">
        <v>148</v>
      </c>
      <c r="BK122" s="207">
        <f>BK123+BK126+BK128+BK130+BK132</f>
        <v>0</v>
      </c>
    </row>
    <row r="123" s="9" customFormat="1" ht="19.92" customHeight="1">
      <c r="B123" s="197"/>
      <c r="C123" s="198"/>
      <c r="D123" s="208" t="s">
        <v>329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9">
        <f>BK123</f>
        <v>0</v>
      </c>
      <c r="O123" s="210"/>
      <c r="P123" s="210"/>
      <c r="Q123" s="210"/>
      <c r="R123" s="201"/>
      <c r="T123" s="202"/>
      <c r="U123" s="198"/>
      <c r="V123" s="198"/>
      <c r="W123" s="203">
        <f>SUM(W124:W125)</f>
        <v>0</v>
      </c>
      <c r="X123" s="198"/>
      <c r="Y123" s="203">
        <f>SUM(Y124:Y125)</f>
        <v>0</v>
      </c>
      <c r="Z123" s="198"/>
      <c r="AA123" s="204">
        <f>SUM(AA124:AA125)</f>
        <v>0</v>
      </c>
      <c r="AR123" s="205" t="s">
        <v>170</v>
      </c>
      <c r="AT123" s="206" t="s">
        <v>77</v>
      </c>
      <c r="AU123" s="206" t="s">
        <v>86</v>
      </c>
      <c r="AY123" s="205" t="s">
        <v>148</v>
      </c>
      <c r="BK123" s="207">
        <f>SUM(BK124:BK125)</f>
        <v>0</v>
      </c>
    </row>
    <row r="124" s="1" customFormat="1" ht="16.5" customHeight="1">
      <c r="B124" s="175"/>
      <c r="C124" s="211" t="s">
        <v>86</v>
      </c>
      <c r="D124" s="211" t="s">
        <v>149</v>
      </c>
      <c r="E124" s="212" t="s">
        <v>334</v>
      </c>
      <c r="F124" s="213" t="s">
        <v>126</v>
      </c>
      <c r="G124" s="213"/>
      <c r="H124" s="213"/>
      <c r="I124" s="213"/>
      <c r="J124" s="214" t="s">
        <v>335</v>
      </c>
      <c r="K124" s="215">
        <v>1</v>
      </c>
      <c r="L124" s="216">
        <v>0</v>
      </c>
      <c r="M124" s="216"/>
      <c r="N124" s="217">
        <f>ROUND(L124*K124,2)</f>
        <v>0</v>
      </c>
      <c r="O124" s="217"/>
      <c r="P124" s="217"/>
      <c r="Q124" s="217"/>
      <c r="R124" s="179"/>
      <c r="T124" s="218" t="s">
        <v>5</v>
      </c>
      <c r="U124" s="55" t="s">
        <v>43</v>
      </c>
      <c r="V124" s="46"/>
      <c r="W124" s="219">
        <f>V124*K124</f>
        <v>0</v>
      </c>
      <c r="X124" s="219">
        <v>0</v>
      </c>
      <c r="Y124" s="219">
        <f>X124*K124</f>
        <v>0</v>
      </c>
      <c r="Z124" s="219">
        <v>0</v>
      </c>
      <c r="AA124" s="220">
        <f>Z124*K124</f>
        <v>0</v>
      </c>
      <c r="AR124" s="21" t="s">
        <v>336</v>
      </c>
      <c r="AT124" s="21" t="s">
        <v>149</v>
      </c>
      <c r="AU124" s="21" t="s">
        <v>108</v>
      </c>
      <c r="AY124" s="21" t="s">
        <v>148</v>
      </c>
      <c r="BE124" s="135">
        <f>IF(U124="základní",N124,0)</f>
        <v>0</v>
      </c>
      <c r="BF124" s="135">
        <f>IF(U124="snížená",N124,0)</f>
        <v>0</v>
      </c>
      <c r="BG124" s="135">
        <f>IF(U124="zákl. přenesená",N124,0)</f>
        <v>0</v>
      </c>
      <c r="BH124" s="135">
        <f>IF(U124="sníž. přenesená",N124,0)</f>
        <v>0</v>
      </c>
      <c r="BI124" s="135">
        <f>IF(U124="nulová",N124,0)</f>
        <v>0</v>
      </c>
      <c r="BJ124" s="21" t="s">
        <v>86</v>
      </c>
      <c r="BK124" s="135">
        <f>ROUND(L124*K124,2)</f>
        <v>0</v>
      </c>
      <c r="BL124" s="21" t="s">
        <v>336</v>
      </c>
      <c r="BM124" s="21" t="s">
        <v>337</v>
      </c>
    </row>
    <row r="125" s="1" customFormat="1" ht="25.5" customHeight="1">
      <c r="B125" s="175"/>
      <c r="C125" s="211" t="s">
        <v>108</v>
      </c>
      <c r="D125" s="211" t="s">
        <v>149</v>
      </c>
      <c r="E125" s="212" t="s">
        <v>338</v>
      </c>
      <c r="F125" s="213" t="s">
        <v>339</v>
      </c>
      <c r="G125" s="213"/>
      <c r="H125" s="213"/>
      <c r="I125" s="213"/>
      <c r="J125" s="214" t="s">
        <v>5</v>
      </c>
      <c r="K125" s="215">
        <v>1</v>
      </c>
      <c r="L125" s="216">
        <v>0</v>
      </c>
      <c r="M125" s="216"/>
      <c r="N125" s="217">
        <f>ROUND(L125*K125,2)</f>
        <v>0</v>
      </c>
      <c r="O125" s="217"/>
      <c r="P125" s="217"/>
      <c r="Q125" s="217"/>
      <c r="R125" s="179"/>
      <c r="T125" s="218" t="s">
        <v>5</v>
      </c>
      <c r="U125" s="55" t="s">
        <v>43</v>
      </c>
      <c r="V125" s="46"/>
      <c r="W125" s="219">
        <f>V125*K125</f>
        <v>0</v>
      </c>
      <c r="X125" s="219">
        <v>0</v>
      </c>
      <c r="Y125" s="219">
        <f>X125*K125</f>
        <v>0</v>
      </c>
      <c r="Z125" s="219">
        <v>0</v>
      </c>
      <c r="AA125" s="220">
        <f>Z125*K125</f>
        <v>0</v>
      </c>
      <c r="AR125" s="21" t="s">
        <v>336</v>
      </c>
      <c r="AT125" s="21" t="s">
        <v>149</v>
      </c>
      <c r="AU125" s="21" t="s">
        <v>108</v>
      </c>
      <c r="AY125" s="21" t="s">
        <v>148</v>
      </c>
      <c r="BE125" s="135">
        <f>IF(U125="základní",N125,0)</f>
        <v>0</v>
      </c>
      <c r="BF125" s="135">
        <f>IF(U125="snížená",N125,0)</f>
        <v>0</v>
      </c>
      <c r="BG125" s="135">
        <f>IF(U125="zákl. přenesená",N125,0)</f>
        <v>0</v>
      </c>
      <c r="BH125" s="135">
        <f>IF(U125="sníž. přenesená",N125,0)</f>
        <v>0</v>
      </c>
      <c r="BI125" s="135">
        <f>IF(U125="nulová",N125,0)</f>
        <v>0</v>
      </c>
      <c r="BJ125" s="21" t="s">
        <v>86</v>
      </c>
      <c r="BK125" s="135">
        <f>ROUND(L125*K125,2)</f>
        <v>0</v>
      </c>
      <c r="BL125" s="21" t="s">
        <v>336</v>
      </c>
      <c r="BM125" s="21" t="s">
        <v>340</v>
      </c>
    </row>
    <row r="126" s="9" customFormat="1" ht="29.88" customHeight="1">
      <c r="B126" s="197"/>
      <c r="C126" s="198"/>
      <c r="D126" s="208" t="s">
        <v>330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38">
        <f>BK126</f>
        <v>0</v>
      </c>
      <c r="O126" s="239"/>
      <c r="P126" s="239"/>
      <c r="Q126" s="239"/>
      <c r="R126" s="201"/>
      <c r="T126" s="202"/>
      <c r="U126" s="198"/>
      <c r="V126" s="198"/>
      <c r="W126" s="203">
        <f>W127</f>
        <v>0</v>
      </c>
      <c r="X126" s="198"/>
      <c r="Y126" s="203">
        <f>Y127</f>
        <v>0</v>
      </c>
      <c r="Z126" s="198"/>
      <c r="AA126" s="204">
        <f>AA127</f>
        <v>0</v>
      </c>
      <c r="AR126" s="205" t="s">
        <v>170</v>
      </c>
      <c r="AT126" s="206" t="s">
        <v>77</v>
      </c>
      <c r="AU126" s="206" t="s">
        <v>86</v>
      </c>
      <c r="AY126" s="205" t="s">
        <v>148</v>
      </c>
      <c r="BK126" s="207">
        <f>BK127</f>
        <v>0</v>
      </c>
    </row>
    <row r="127" s="1" customFormat="1" ht="16.5" customHeight="1">
      <c r="B127" s="175"/>
      <c r="C127" s="211" t="s">
        <v>341</v>
      </c>
      <c r="D127" s="211" t="s">
        <v>149</v>
      </c>
      <c r="E127" s="212" t="s">
        <v>342</v>
      </c>
      <c r="F127" s="213" t="s">
        <v>343</v>
      </c>
      <c r="G127" s="213"/>
      <c r="H127" s="213"/>
      <c r="I127" s="213"/>
      <c r="J127" s="214" t="s">
        <v>335</v>
      </c>
      <c r="K127" s="215">
        <v>1</v>
      </c>
      <c r="L127" s="216">
        <v>0</v>
      </c>
      <c r="M127" s="216"/>
      <c r="N127" s="217">
        <f>ROUND(L127*K127,2)</f>
        <v>0</v>
      </c>
      <c r="O127" s="217"/>
      <c r="P127" s="217"/>
      <c r="Q127" s="217"/>
      <c r="R127" s="179"/>
      <c r="T127" s="218" t="s">
        <v>5</v>
      </c>
      <c r="U127" s="55" t="s">
        <v>43</v>
      </c>
      <c r="V127" s="46"/>
      <c r="W127" s="219">
        <f>V127*K127</f>
        <v>0</v>
      </c>
      <c r="X127" s="219">
        <v>0</v>
      </c>
      <c r="Y127" s="219">
        <f>X127*K127</f>
        <v>0</v>
      </c>
      <c r="Z127" s="219">
        <v>0</v>
      </c>
      <c r="AA127" s="220">
        <f>Z127*K127</f>
        <v>0</v>
      </c>
      <c r="AR127" s="21" t="s">
        <v>336</v>
      </c>
      <c r="AT127" s="21" t="s">
        <v>149</v>
      </c>
      <c r="AU127" s="21" t="s">
        <v>108</v>
      </c>
      <c r="AY127" s="21" t="s">
        <v>148</v>
      </c>
      <c r="BE127" s="135">
        <f>IF(U127="základní",N127,0)</f>
        <v>0</v>
      </c>
      <c r="BF127" s="135">
        <f>IF(U127="snížená",N127,0)</f>
        <v>0</v>
      </c>
      <c r="BG127" s="135">
        <f>IF(U127="zákl. přenesená",N127,0)</f>
        <v>0</v>
      </c>
      <c r="BH127" s="135">
        <f>IF(U127="sníž. přenesená",N127,0)</f>
        <v>0</v>
      </c>
      <c r="BI127" s="135">
        <f>IF(U127="nulová",N127,0)</f>
        <v>0</v>
      </c>
      <c r="BJ127" s="21" t="s">
        <v>86</v>
      </c>
      <c r="BK127" s="135">
        <f>ROUND(L127*K127,2)</f>
        <v>0</v>
      </c>
      <c r="BL127" s="21" t="s">
        <v>336</v>
      </c>
      <c r="BM127" s="21" t="s">
        <v>344</v>
      </c>
    </row>
    <row r="128" s="9" customFormat="1" ht="29.88" customHeight="1">
      <c r="B128" s="197"/>
      <c r="C128" s="198"/>
      <c r="D128" s="208" t="s">
        <v>331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38">
        <f>BK128</f>
        <v>0</v>
      </c>
      <c r="O128" s="239"/>
      <c r="P128" s="239"/>
      <c r="Q128" s="239"/>
      <c r="R128" s="201"/>
      <c r="T128" s="202"/>
      <c r="U128" s="198"/>
      <c r="V128" s="198"/>
      <c r="W128" s="203">
        <f>W129</f>
        <v>0</v>
      </c>
      <c r="X128" s="198"/>
      <c r="Y128" s="203">
        <f>Y129</f>
        <v>0</v>
      </c>
      <c r="Z128" s="198"/>
      <c r="AA128" s="204">
        <f>AA129</f>
        <v>0</v>
      </c>
      <c r="AR128" s="205" t="s">
        <v>170</v>
      </c>
      <c r="AT128" s="206" t="s">
        <v>77</v>
      </c>
      <c r="AU128" s="206" t="s">
        <v>86</v>
      </c>
      <c r="AY128" s="205" t="s">
        <v>148</v>
      </c>
      <c r="BK128" s="207">
        <f>BK129</f>
        <v>0</v>
      </c>
    </row>
    <row r="129" s="1" customFormat="1" ht="16.5" customHeight="1">
      <c r="B129" s="175"/>
      <c r="C129" s="211" t="s">
        <v>200</v>
      </c>
      <c r="D129" s="211" t="s">
        <v>149</v>
      </c>
      <c r="E129" s="212" t="s">
        <v>345</v>
      </c>
      <c r="F129" s="213" t="s">
        <v>129</v>
      </c>
      <c r="G129" s="213"/>
      <c r="H129" s="213"/>
      <c r="I129" s="213"/>
      <c r="J129" s="214" t="s">
        <v>335</v>
      </c>
      <c r="K129" s="215">
        <v>1</v>
      </c>
      <c r="L129" s="216">
        <v>0</v>
      </c>
      <c r="M129" s="216"/>
      <c r="N129" s="217">
        <f>ROUND(L129*K129,2)</f>
        <v>0</v>
      </c>
      <c r="O129" s="217"/>
      <c r="P129" s="217"/>
      <c r="Q129" s="217"/>
      <c r="R129" s="179"/>
      <c r="T129" s="218" t="s">
        <v>5</v>
      </c>
      <c r="U129" s="55" t="s">
        <v>43</v>
      </c>
      <c r="V129" s="46"/>
      <c r="W129" s="219">
        <f>V129*K129</f>
        <v>0</v>
      </c>
      <c r="X129" s="219">
        <v>0</v>
      </c>
      <c r="Y129" s="219">
        <f>X129*K129</f>
        <v>0</v>
      </c>
      <c r="Z129" s="219">
        <v>0</v>
      </c>
      <c r="AA129" s="220">
        <f>Z129*K129</f>
        <v>0</v>
      </c>
      <c r="AR129" s="21" t="s">
        <v>336</v>
      </c>
      <c r="AT129" s="21" t="s">
        <v>149</v>
      </c>
      <c r="AU129" s="21" t="s">
        <v>108</v>
      </c>
      <c r="AY129" s="21" t="s">
        <v>148</v>
      </c>
      <c r="BE129" s="135">
        <f>IF(U129="základní",N129,0)</f>
        <v>0</v>
      </c>
      <c r="BF129" s="135">
        <f>IF(U129="snížená",N129,0)</f>
        <v>0</v>
      </c>
      <c r="BG129" s="135">
        <f>IF(U129="zákl. přenesená",N129,0)</f>
        <v>0</v>
      </c>
      <c r="BH129" s="135">
        <f>IF(U129="sníž. přenesená",N129,0)</f>
        <v>0</v>
      </c>
      <c r="BI129" s="135">
        <f>IF(U129="nulová",N129,0)</f>
        <v>0</v>
      </c>
      <c r="BJ129" s="21" t="s">
        <v>86</v>
      </c>
      <c r="BK129" s="135">
        <f>ROUND(L129*K129,2)</f>
        <v>0</v>
      </c>
      <c r="BL129" s="21" t="s">
        <v>336</v>
      </c>
      <c r="BM129" s="21" t="s">
        <v>346</v>
      </c>
    </row>
    <row r="130" s="9" customFormat="1" ht="29.88" customHeight="1">
      <c r="B130" s="197"/>
      <c r="C130" s="198"/>
      <c r="D130" s="208" t="s">
        <v>332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238">
        <f>BK130</f>
        <v>0</v>
      </c>
      <c r="O130" s="239"/>
      <c r="P130" s="239"/>
      <c r="Q130" s="239"/>
      <c r="R130" s="201"/>
      <c r="T130" s="202"/>
      <c r="U130" s="198"/>
      <c r="V130" s="198"/>
      <c r="W130" s="203">
        <f>W131</f>
        <v>0</v>
      </c>
      <c r="X130" s="198"/>
      <c r="Y130" s="203">
        <f>Y131</f>
        <v>0</v>
      </c>
      <c r="Z130" s="198"/>
      <c r="AA130" s="204">
        <f>AA131</f>
        <v>0</v>
      </c>
      <c r="AR130" s="205" t="s">
        <v>170</v>
      </c>
      <c r="AT130" s="206" t="s">
        <v>77</v>
      </c>
      <c r="AU130" s="206" t="s">
        <v>86</v>
      </c>
      <c r="AY130" s="205" t="s">
        <v>148</v>
      </c>
      <c r="BK130" s="207">
        <f>BK131</f>
        <v>0</v>
      </c>
    </row>
    <row r="131" s="1" customFormat="1" ht="16.5" customHeight="1">
      <c r="B131" s="175"/>
      <c r="C131" s="211" t="s">
        <v>205</v>
      </c>
      <c r="D131" s="211" t="s">
        <v>149</v>
      </c>
      <c r="E131" s="212" t="s">
        <v>347</v>
      </c>
      <c r="F131" s="213" t="s">
        <v>130</v>
      </c>
      <c r="G131" s="213"/>
      <c r="H131" s="213"/>
      <c r="I131" s="213"/>
      <c r="J131" s="214" t="s">
        <v>335</v>
      </c>
      <c r="K131" s="215">
        <v>1</v>
      </c>
      <c r="L131" s="216">
        <v>0</v>
      </c>
      <c r="M131" s="216"/>
      <c r="N131" s="217">
        <f>ROUND(L131*K131,2)</f>
        <v>0</v>
      </c>
      <c r="O131" s="217"/>
      <c r="P131" s="217"/>
      <c r="Q131" s="217"/>
      <c r="R131" s="179"/>
      <c r="T131" s="218" t="s">
        <v>5</v>
      </c>
      <c r="U131" s="55" t="s">
        <v>43</v>
      </c>
      <c r="V131" s="46"/>
      <c r="W131" s="219">
        <f>V131*K131</f>
        <v>0</v>
      </c>
      <c r="X131" s="219">
        <v>0</v>
      </c>
      <c r="Y131" s="219">
        <f>X131*K131</f>
        <v>0</v>
      </c>
      <c r="Z131" s="219">
        <v>0</v>
      </c>
      <c r="AA131" s="220">
        <f>Z131*K131</f>
        <v>0</v>
      </c>
      <c r="AR131" s="21" t="s">
        <v>336</v>
      </c>
      <c r="AT131" s="21" t="s">
        <v>149</v>
      </c>
      <c r="AU131" s="21" t="s">
        <v>108</v>
      </c>
      <c r="AY131" s="21" t="s">
        <v>148</v>
      </c>
      <c r="BE131" s="135">
        <f>IF(U131="základní",N131,0)</f>
        <v>0</v>
      </c>
      <c r="BF131" s="135">
        <f>IF(U131="snížená",N131,0)</f>
        <v>0</v>
      </c>
      <c r="BG131" s="135">
        <f>IF(U131="zákl. přenesená",N131,0)</f>
        <v>0</v>
      </c>
      <c r="BH131" s="135">
        <f>IF(U131="sníž. přenesená",N131,0)</f>
        <v>0</v>
      </c>
      <c r="BI131" s="135">
        <f>IF(U131="nulová",N131,0)</f>
        <v>0</v>
      </c>
      <c r="BJ131" s="21" t="s">
        <v>86</v>
      </c>
      <c r="BK131" s="135">
        <f>ROUND(L131*K131,2)</f>
        <v>0</v>
      </c>
      <c r="BL131" s="21" t="s">
        <v>336</v>
      </c>
      <c r="BM131" s="21" t="s">
        <v>348</v>
      </c>
    </row>
    <row r="132" s="9" customFormat="1" ht="29.88" customHeight="1">
      <c r="B132" s="197"/>
      <c r="C132" s="198"/>
      <c r="D132" s="208" t="s">
        <v>333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38">
        <f>BK132</f>
        <v>0</v>
      </c>
      <c r="O132" s="239"/>
      <c r="P132" s="239"/>
      <c r="Q132" s="239"/>
      <c r="R132" s="201"/>
      <c r="T132" s="202"/>
      <c r="U132" s="198"/>
      <c r="V132" s="198"/>
      <c r="W132" s="203">
        <f>SUM(W133:W138)</f>
        <v>0</v>
      </c>
      <c r="X132" s="198"/>
      <c r="Y132" s="203">
        <f>SUM(Y133:Y138)</f>
        <v>0.11087999999999999</v>
      </c>
      <c r="Z132" s="198"/>
      <c r="AA132" s="204">
        <f>SUM(AA133:AA138)</f>
        <v>0</v>
      </c>
      <c r="AR132" s="205" t="s">
        <v>170</v>
      </c>
      <c r="AT132" s="206" t="s">
        <v>77</v>
      </c>
      <c r="AU132" s="206" t="s">
        <v>86</v>
      </c>
      <c r="AY132" s="205" t="s">
        <v>148</v>
      </c>
      <c r="BK132" s="207">
        <f>SUM(BK133:BK138)</f>
        <v>0</v>
      </c>
    </row>
    <row r="133" s="1" customFormat="1" ht="16.5" customHeight="1">
      <c r="B133" s="175"/>
      <c r="C133" s="211" t="s">
        <v>153</v>
      </c>
      <c r="D133" s="211" t="s">
        <v>149</v>
      </c>
      <c r="E133" s="212" t="s">
        <v>349</v>
      </c>
      <c r="F133" s="213" t="s">
        <v>350</v>
      </c>
      <c r="G133" s="213"/>
      <c r="H133" s="213"/>
      <c r="I133" s="213"/>
      <c r="J133" s="214" t="s">
        <v>351</v>
      </c>
      <c r="K133" s="215">
        <v>5</v>
      </c>
      <c r="L133" s="216">
        <v>0</v>
      </c>
      <c r="M133" s="216"/>
      <c r="N133" s="217">
        <f>ROUND(L133*K133,2)</f>
        <v>0</v>
      </c>
      <c r="O133" s="217"/>
      <c r="P133" s="217"/>
      <c r="Q133" s="217"/>
      <c r="R133" s="179"/>
      <c r="T133" s="218" t="s">
        <v>5</v>
      </c>
      <c r="U133" s="55" t="s">
        <v>43</v>
      </c>
      <c r="V133" s="46"/>
      <c r="W133" s="219">
        <f>V133*K133</f>
        <v>0</v>
      </c>
      <c r="X133" s="219">
        <v>0.013860000000000001</v>
      </c>
      <c r="Y133" s="219">
        <f>X133*K133</f>
        <v>0.0693</v>
      </c>
      <c r="Z133" s="219">
        <v>0</v>
      </c>
      <c r="AA133" s="220">
        <f>Z133*K133</f>
        <v>0</v>
      </c>
      <c r="AR133" s="21" t="s">
        <v>153</v>
      </c>
      <c r="AT133" s="21" t="s">
        <v>149</v>
      </c>
      <c r="AU133" s="21" t="s">
        <v>108</v>
      </c>
      <c r="AY133" s="21" t="s">
        <v>148</v>
      </c>
      <c r="BE133" s="135">
        <f>IF(U133="základní",N133,0)</f>
        <v>0</v>
      </c>
      <c r="BF133" s="135">
        <f>IF(U133="snížená",N133,0)</f>
        <v>0</v>
      </c>
      <c r="BG133" s="135">
        <f>IF(U133="zákl. přenesená",N133,0)</f>
        <v>0</v>
      </c>
      <c r="BH133" s="135">
        <f>IF(U133="sníž. přenesená",N133,0)</f>
        <v>0</v>
      </c>
      <c r="BI133" s="135">
        <f>IF(U133="nulová",N133,0)</f>
        <v>0</v>
      </c>
      <c r="BJ133" s="21" t="s">
        <v>86</v>
      </c>
      <c r="BK133" s="135">
        <f>ROUND(L133*K133,2)</f>
        <v>0</v>
      </c>
      <c r="BL133" s="21" t="s">
        <v>153</v>
      </c>
      <c r="BM133" s="21" t="s">
        <v>352</v>
      </c>
    </row>
    <row r="134" s="1" customFormat="1" ht="16.5" customHeight="1">
      <c r="B134" s="175"/>
      <c r="C134" s="211" t="s">
        <v>170</v>
      </c>
      <c r="D134" s="211" t="s">
        <v>149</v>
      </c>
      <c r="E134" s="212" t="s">
        <v>353</v>
      </c>
      <c r="F134" s="213" t="s">
        <v>354</v>
      </c>
      <c r="G134" s="213"/>
      <c r="H134" s="213"/>
      <c r="I134" s="213"/>
      <c r="J134" s="214" t="s">
        <v>351</v>
      </c>
      <c r="K134" s="215">
        <v>1</v>
      </c>
      <c r="L134" s="216">
        <v>0</v>
      </c>
      <c r="M134" s="216"/>
      <c r="N134" s="217">
        <f>ROUND(L134*K134,2)</f>
        <v>0</v>
      </c>
      <c r="O134" s="217"/>
      <c r="P134" s="217"/>
      <c r="Q134" s="217"/>
      <c r="R134" s="179"/>
      <c r="T134" s="218" t="s">
        <v>5</v>
      </c>
      <c r="U134" s="55" t="s">
        <v>43</v>
      </c>
      <c r="V134" s="46"/>
      <c r="W134" s="219">
        <f>V134*K134</f>
        <v>0</v>
      </c>
      <c r="X134" s="219">
        <v>0.013860000000000001</v>
      </c>
      <c r="Y134" s="219">
        <f>X134*K134</f>
        <v>0.013860000000000001</v>
      </c>
      <c r="Z134" s="219">
        <v>0</v>
      </c>
      <c r="AA134" s="220">
        <f>Z134*K134</f>
        <v>0</v>
      </c>
      <c r="AR134" s="21" t="s">
        <v>153</v>
      </c>
      <c r="AT134" s="21" t="s">
        <v>149</v>
      </c>
      <c r="AU134" s="21" t="s">
        <v>108</v>
      </c>
      <c r="AY134" s="21" t="s">
        <v>148</v>
      </c>
      <c r="BE134" s="135">
        <f>IF(U134="základní",N134,0)</f>
        <v>0</v>
      </c>
      <c r="BF134" s="135">
        <f>IF(U134="snížená",N134,0)</f>
        <v>0</v>
      </c>
      <c r="BG134" s="135">
        <f>IF(U134="zákl. přenesená",N134,0)</f>
        <v>0</v>
      </c>
      <c r="BH134" s="135">
        <f>IF(U134="sníž. přenesená",N134,0)</f>
        <v>0</v>
      </c>
      <c r="BI134" s="135">
        <f>IF(U134="nulová",N134,0)</f>
        <v>0</v>
      </c>
      <c r="BJ134" s="21" t="s">
        <v>86</v>
      </c>
      <c r="BK134" s="135">
        <f>ROUND(L134*K134,2)</f>
        <v>0</v>
      </c>
      <c r="BL134" s="21" t="s">
        <v>153</v>
      </c>
      <c r="BM134" s="21" t="s">
        <v>355</v>
      </c>
    </row>
    <row r="135" s="1" customFormat="1" ht="16.5" customHeight="1">
      <c r="B135" s="175"/>
      <c r="C135" s="211" t="s">
        <v>175</v>
      </c>
      <c r="D135" s="211" t="s">
        <v>149</v>
      </c>
      <c r="E135" s="212" t="s">
        <v>356</v>
      </c>
      <c r="F135" s="213" t="s">
        <v>357</v>
      </c>
      <c r="G135" s="213"/>
      <c r="H135" s="213"/>
      <c r="I135" s="213"/>
      <c r="J135" s="214" t="s">
        <v>351</v>
      </c>
      <c r="K135" s="215">
        <v>1</v>
      </c>
      <c r="L135" s="216">
        <v>0</v>
      </c>
      <c r="M135" s="216"/>
      <c r="N135" s="217">
        <f>ROUND(L135*K135,2)</f>
        <v>0</v>
      </c>
      <c r="O135" s="217"/>
      <c r="P135" s="217"/>
      <c r="Q135" s="217"/>
      <c r="R135" s="179"/>
      <c r="T135" s="218" t="s">
        <v>5</v>
      </c>
      <c r="U135" s="55" t="s">
        <v>43</v>
      </c>
      <c r="V135" s="46"/>
      <c r="W135" s="219">
        <f>V135*K135</f>
        <v>0</v>
      </c>
      <c r="X135" s="219">
        <v>0.013860000000000001</v>
      </c>
      <c r="Y135" s="219">
        <f>X135*K135</f>
        <v>0.013860000000000001</v>
      </c>
      <c r="Z135" s="219">
        <v>0</v>
      </c>
      <c r="AA135" s="220">
        <f>Z135*K135</f>
        <v>0</v>
      </c>
      <c r="AR135" s="21" t="s">
        <v>153</v>
      </c>
      <c r="AT135" s="21" t="s">
        <v>149</v>
      </c>
      <c r="AU135" s="21" t="s">
        <v>108</v>
      </c>
      <c r="AY135" s="21" t="s">
        <v>148</v>
      </c>
      <c r="BE135" s="135">
        <f>IF(U135="základní",N135,0)</f>
        <v>0</v>
      </c>
      <c r="BF135" s="135">
        <f>IF(U135="snížená",N135,0)</f>
        <v>0</v>
      </c>
      <c r="BG135" s="135">
        <f>IF(U135="zákl. přenesená",N135,0)</f>
        <v>0</v>
      </c>
      <c r="BH135" s="135">
        <f>IF(U135="sníž. přenesená",N135,0)</f>
        <v>0</v>
      </c>
      <c r="BI135" s="135">
        <f>IF(U135="nulová",N135,0)</f>
        <v>0</v>
      </c>
      <c r="BJ135" s="21" t="s">
        <v>86</v>
      </c>
      <c r="BK135" s="135">
        <f>ROUND(L135*K135,2)</f>
        <v>0</v>
      </c>
      <c r="BL135" s="21" t="s">
        <v>153</v>
      </c>
      <c r="BM135" s="21" t="s">
        <v>358</v>
      </c>
    </row>
    <row r="136" s="1" customFormat="1" ht="16.5" customHeight="1">
      <c r="B136" s="175"/>
      <c r="C136" s="211" t="s">
        <v>184</v>
      </c>
      <c r="D136" s="211" t="s">
        <v>149</v>
      </c>
      <c r="E136" s="212" t="s">
        <v>359</v>
      </c>
      <c r="F136" s="213" t="s">
        <v>360</v>
      </c>
      <c r="G136" s="213"/>
      <c r="H136" s="213"/>
      <c r="I136" s="213"/>
      <c r="J136" s="214" t="s">
        <v>361</v>
      </c>
      <c r="K136" s="215">
        <v>1</v>
      </c>
      <c r="L136" s="216">
        <v>0</v>
      </c>
      <c r="M136" s="216"/>
      <c r="N136" s="217">
        <f>ROUND(L136*K136,2)</f>
        <v>0</v>
      </c>
      <c r="O136" s="217"/>
      <c r="P136" s="217"/>
      <c r="Q136" s="217"/>
      <c r="R136" s="179"/>
      <c r="T136" s="218" t="s">
        <v>5</v>
      </c>
      <c r="U136" s="55" t="s">
        <v>43</v>
      </c>
      <c r="V136" s="46"/>
      <c r="W136" s="219">
        <f>V136*K136</f>
        <v>0</v>
      </c>
      <c r="X136" s="219">
        <v>0.013860000000000001</v>
      </c>
      <c r="Y136" s="219">
        <f>X136*K136</f>
        <v>0.013860000000000001</v>
      </c>
      <c r="Z136" s="219">
        <v>0</v>
      </c>
      <c r="AA136" s="220">
        <f>Z136*K136</f>
        <v>0</v>
      </c>
      <c r="AR136" s="21" t="s">
        <v>153</v>
      </c>
      <c r="AT136" s="21" t="s">
        <v>149</v>
      </c>
      <c r="AU136" s="21" t="s">
        <v>108</v>
      </c>
      <c r="AY136" s="21" t="s">
        <v>148</v>
      </c>
      <c r="BE136" s="135">
        <f>IF(U136="základní",N136,0)</f>
        <v>0</v>
      </c>
      <c r="BF136" s="135">
        <f>IF(U136="snížená",N136,0)</f>
        <v>0</v>
      </c>
      <c r="BG136" s="135">
        <f>IF(U136="zákl. přenesená",N136,0)</f>
        <v>0</v>
      </c>
      <c r="BH136" s="135">
        <f>IF(U136="sníž. přenesená",N136,0)</f>
        <v>0</v>
      </c>
      <c r="BI136" s="135">
        <f>IF(U136="nulová",N136,0)</f>
        <v>0</v>
      </c>
      <c r="BJ136" s="21" t="s">
        <v>86</v>
      </c>
      <c r="BK136" s="135">
        <f>ROUND(L136*K136,2)</f>
        <v>0</v>
      </c>
      <c r="BL136" s="21" t="s">
        <v>153</v>
      </c>
      <c r="BM136" s="21" t="s">
        <v>362</v>
      </c>
    </row>
    <row r="137" s="1" customFormat="1" ht="25.5" customHeight="1">
      <c r="B137" s="175"/>
      <c r="C137" s="211" t="s">
        <v>189</v>
      </c>
      <c r="D137" s="211" t="s">
        <v>149</v>
      </c>
      <c r="E137" s="212" t="s">
        <v>304</v>
      </c>
      <c r="F137" s="213" t="s">
        <v>363</v>
      </c>
      <c r="G137" s="213"/>
      <c r="H137" s="213"/>
      <c r="I137" s="213"/>
      <c r="J137" s="214" t="s">
        <v>361</v>
      </c>
      <c r="K137" s="215">
        <v>1</v>
      </c>
      <c r="L137" s="216">
        <v>0</v>
      </c>
      <c r="M137" s="216"/>
      <c r="N137" s="217">
        <f>ROUND(L137*K137,2)</f>
        <v>0</v>
      </c>
      <c r="O137" s="217"/>
      <c r="P137" s="217"/>
      <c r="Q137" s="217"/>
      <c r="R137" s="179"/>
      <c r="T137" s="218" t="s">
        <v>5</v>
      </c>
      <c r="U137" s="55" t="s">
        <v>43</v>
      </c>
      <c r="V137" s="46"/>
      <c r="W137" s="219">
        <f>V137*K137</f>
        <v>0</v>
      </c>
      <c r="X137" s="219">
        <v>0</v>
      </c>
      <c r="Y137" s="219">
        <f>X137*K137</f>
        <v>0</v>
      </c>
      <c r="Z137" s="219">
        <v>0</v>
      </c>
      <c r="AA137" s="220">
        <f>Z137*K137</f>
        <v>0</v>
      </c>
      <c r="AR137" s="21" t="s">
        <v>153</v>
      </c>
      <c r="AT137" s="21" t="s">
        <v>149</v>
      </c>
      <c r="AU137" s="21" t="s">
        <v>108</v>
      </c>
      <c r="AY137" s="21" t="s">
        <v>148</v>
      </c>
      <c r="BE137" s="135">
        <f>IF(U137="základní",N137,0)</f>
        <v>0</v>
      </c>
      <c r="BF137" s="135">
        <f>IF(U137="snížená",N137,0)</f>
        <v>0</v>
      </c>
      <c r="BG137" s="135">
        <f>IF(U137="zákl. přenesená",N137,0)</f>
        <v>0</v>
      </c>
      <c r="BH137" s="135">
        <f>IF(U137="sníž. přenesená",N137,0)</f>
        <v>0</v>
      </c>
      <c r="BI137" s="135">
        <f>IF(U137="nulová",N137,0)</f>
        <v>0</v>
      </c>
      <c r="BJ137" s="21" t="s">
        <v>86</v>
      </c>
      <c r="BK137" s="135">
        <f>ROUND(L137*K137,2)</f>
        <v>0</v>
      </c>
      <c r="BL137" s="21" t="s">
        <v>153</v>
      </c>
      <c r="BM137" s="21" t="s">
        <v>364</v>
      </c>
    </row>
    <row r="138" s="1" customFormat="1" ht="16.5" customHeight="1">
      <c r="B138" s="175"/>
      <c r="C138" s="211" t="s">
        <v>195</v>
      </c>
      <c r="D138" s="211" t="s">
        <v>149</v>
      </c>
      <c r="E138" s="212" t="s">
        <v>365</v>
      </c>
      <c r="F138" s="213" t="s">
        <v>366</v>
      </c>
      <c r="G138" s="213"/>
      <c r="H138" s="213"/>
      <c r="I138" s="213"/>
      <c r="J138" s="214" t="s">
        <v>351</v>
      </c>
      <c r="K138" s="215">
        <v>1</v>
      </c>
      <c r="L138" s="216">
        <v>0</v>
      </c>
      <c r="M138" s="216"/>
      <c r="N138" s="217">
        <f>ROUND(L138*K138,2)</f>
        <v>0</v>
      </c>
      <c r="O138" s="217"/>
      <c r="P138" s="217"/>
      <c r="Q138" s="217"/>
      <c r="R138" s="179"/>
      <c r="T138" s="218" t="s">
        <v>5</v>
      </c>
      <c r="U138" s="55" t="s">
        <v>43</v>
      </c>
      <c r="V138" s="46"/>
      <c r="W138" s="219">
        <f>V138*K138</f>
        <v>0</v>
      </c>
      <c r="X138" s="219">
        <v>0</v>
      </c>
      <c r="Y138" s="219">
        <f>X138*K138</f>
        <v>0</v>
      </c>
      <c r="Z138" s="219">
        <v>0</v>
      </c>
      <c r="AA138" s="220">
        <f>Z138*K138</f>
        <v>0</v>
      </c>
      <c r="AR138" s="21" t="s">
        <v>153</v>
      </c>
      <c r="AT138" s="21" t="s">
        <v>149</v>
      </c>
      <c r="AU138" s="21" t="s">
        <v>108</v>
      </c>
      <c r="AY138" s="21" t="s">
        <v>148</v>
      </c>
      <c r="BE138" s="135">
        <f>IF(U138="základní",N138,0)</f>
        <v>0</v>
      </c>
      <c r="BF138" s="135">
        <f>IF(U138="snížená",N138,0)</f>
        <v>0</v>
      </c>
      <c r="BG138" s="135">
        <f>IF(U138="zákl. přenesená",N138,0)</f>
        <v>0</v>
      </c>
      <c r="BH138" s="135">
        <f>IF(U138="sníž. přenesená",N138,0)</f>
        <v>0</v>
      </c>
      <c r="BI138" s="135">
        <f>IF(U138="nulová",N138,0)</f>
        <v>0</v>
      </c>
      <c r="BJ138" s="21" t="s">
        <v>86</v>
      </c>
      <c r="BK138" s="135">
        <f>ROUND(L138*K138,2)</f>
        <v>0</v>
      </c>
      <c r="BL138" s="21" t="s">
        <v>153</v>
      </c>
      <c r="BM138" s="21" t="s">
        <v>367</v>
      </c>
    </row>
    <row r="139" s="1" customFormat="1" ht="49.92" customHeight="1">
      <c r="B139" s="45"/>
      <c r="C139" s="46"/>
      <c r="D139" s="199" t="s">
        <v>325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240">
        <f>BK139</f>
        <v>0</v>
      </c>
      <c r="O139" s="241"/>
      <c r="P139" s="241"/>
      <c r="Q139" s="241"/>
      <c r="R139" s="47"/>
      <c r="T139" s="242"/>
      <c r="U139" s="71"/>
      <c r="V139" s="71"/>
      <c r="W139" s="71"/>
      <c r="X139" s="71"/>
      <c r="Y139" s="71"/>
      <c r="Z139" s="71"/>
      <c r="AA139" s="73"/>
      <c r="AT139" s="21" t="s">
        <v>77</v>
      </c>
      <c r="AU139" s="21" t="s">
        <v>78</v>
      </c>
      <c r="AY139" s="21" t="s">
        <v>326</v>
      </c>
      <c r="BK139" s="135">
        <v>0</v>
      </c>
    </row>
    <row r="140" s="1" customFormat="1" ht="6.96" customHeight="1">
      <c r="B140" s="74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</row>
  </sheetData>
  <mergeCells count="10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21:Q121"/>
    <mergeCell ref="N122:Q122"/>
    <mergeCell ref="N123:Q123"/>
    <mergeCell ref="N126:Q126"/>
    <mergeCell ref="N128:Q128"/>
    <mergeCell ref="N130:Q130"/>
    <mergeCell ref="N132:Q132"/>
    <mergeCell ref="N139:Q13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6"/>
      <c r="B1" s="12"/>
      <c r="C1" s="12"/>
      <c r="D1" s="13" t="s">
        <v>1</v>
      </c>
      <c r="E1" s="12"/>
      <c r="F1" s="14" t="s">
        <v>103</v>
      </c>
      <c r="G1" s="14"/>
      <c r="H1" s="147" t="s">
        <v>104</v>
      </c>
      <c r="I1" s="147"/>
      <c r="J1" s="147"/>
      <c r="K1" s="147"/>
      <c r="L1" s="14" t="s">
        <v>105</v>
      </c>
      <c r="M1" s="12"/>
      <c r="N1" s="12"/>
      <c r="O1" s="13" t="s">
        <v>106</v>
      </c>
      <c r="P1" s="12"/>
      <c r="Q1" s="12"/>
      <c r="R1" s="12"/>
      <c r="S1" s="14" t="s">
        <v>107</v>
      </c>
      <c r="T1" s="14"/>
      <c r="U1" s="146"/>
      <c r="V1" s="14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93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108</v>
      </c>
    </row>
    <row r="4" ht="36.96" customHeight="1">
      <c r="B4" s="25"/>
      <c r="C4" s="26" t="s">
        <v>109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19</v>
      </c>
      <c r="E6" s="30"/>
      <c r="F6" s="148" t="str">
        <f>'Rekapitulace stavby'!K6</f>
        <v>CYKLOTRASA A50/500, ÚSEK KLÁNOVICE - KOLODĚJE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s="1" customFormat="1" ht="32.88" customHeight="1">
      <c r="B7" s="45"/>
      <c r="C7" s="46"/>
      <c r="D7" s="34" t="s">
        <v>110</v>
      </c>
      <c r="E7" s="46"/>
      <c r="F7" s="35" t="s">
        <v>368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s="1" customFormat="1" ht="14.4" customHeight="1">
      <c r="B8" s="45"/>
      <c r="C8" s="46"/>
      <c r="D8" s="37" t="s">
        <v>21</v>
      </c>
      <c r="E8" s="46"/>
      <c r="F8" s="32" t="s">
        <v>5</v>
      </c>
      <c r="G8" s="46"/>
      <c r="H8" s="46"/>
      <c r="I8" s="46"/>
      <c r="J8" s="46"/>
      <c r="K8" s="46"/>
      <c r="L8" s="46"/>
      <c r="M8" s="37" t="s">
        <v>22</v>
      </c>
      <c r="N8" s="46"/>
      <c r="O8" s="32" t="s">
        <v>5</v>
      </c>
      <c r="P8" s="46"/>
      <c r="Q8" s="46"/>
      <c r="R8" s="47"/>
    </row>
    <row r="9" s="1" customFormat="1" ht="14.4" customHeight="1">
      <c r="B9" s="45"/>
      <c r="C9" s="46"/>
      <c r="D9" s="37" t="s">
        <v>23</v>
      </c>
      <c r="E9" s="46"/>
      <c r="F9" s="32" t="s">
        <v>37</v>
      </c>
      <c r="G9" s="46"/>
      <c r="H9" s="46"/>
      <c r="I9" s="46"/>
      <c r="J9" s="46"/>
      <c r="K9" s="46"/>
      <c r="L9" s="46"/>
      <c r="M9" s="37" t="s">
        <v>25</v>
      </c>
      <c r="N9" s="46"/>
      <c r="O9" s="149" t="str">
        <f>'Rekapitulace stavby'!AN8</f>
        <v>10. 4. 2018</v>
      </c>
      <c r="P9" s="89"/>
      <c r="Q9" s="46"/>
      <c r="R9" s="47"/>
    </row>
    <row r="10" s="1" customFormat="1" ht="10.8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="1" customFormat="1" ht="14.4" customHeight="1">
      <c r="B11" s="45"/>
      <c r="C11" s="46"/>
      <c r="D11" s="37" t="s">
        <v>27</v>
      </c>
      <c r="E11" s="46"/>
      <c r="F11" s="46"/>
      <c r="G11" s="46"/>
      <c r="H11" s="46"/>
      <c r="I11" s="46"/>
      <c r="J11" s="46"/>
      <c r="K11" s="46"/>
      <c r="L11" s="46"/>
      <c r="M11" s="37" t="s">
        <v>28</v>
      </c>
      <c r="N11" s="46"/>
      <c r="O11" s="32" t="str">
        <f>IF('Rekapitulace stavby'!AN10="","",'Rekapitulace stavby'!AN10)</f>
        <v/>
      </c>
      <c r="P11" s="32"/>
      <c r="Q11" s="46"/>
      <c r="R11" s="47"/>
    </row>
    <row r="12" s="1" customFormat="1" ht="18" customHeight="1">
      <c r="B12" s="45"/>
      <c r="C12" s="46"/>
      <c r="D12" s="46"/>
      <c r="E12" s="32" t="str">
        <f>IF('Rekapitulace stavby'!E11="","",'Rekapitulace stavby'!E11)</f>
        <v>TSK Praha, a.s.</v>
      </c>
      <c r="F12" s="46"/>
      <c r="G12" s="46"/>
      <c r="H12" s="46"/>
      <c r="I12" s="46"/>
      <c r="J12" s="46"/>
      <c r="K12" s="46"/>
      <c r="L12" s="46"/>
      <c r="M12" s="37" t="s">
        <v>30</v>
      </c>
      <c r="N12" s="46"/>
      <c r="O12" s="32" t="str">
        <f>IF('Rekapitulace stavby'!AN11="","",'Rekapitulace stavby'!AN11)</f>
        <v/>
      </c>
      <c r="P12" s="32"/>
      <c r="Q12" s="46"/>
      <c r="R12" s="47"/>
    </row>
    <row r="13" s="1" customFormat="1" ht="6.96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="1" customFormat="1" ht="14.4" customHeight="1">
      <c r="B14" s="45"/>
      <c r="C14" s="46"/>
      <c r="D14" s="37" t="s">
        <v>31</v>
      </c>
      <c r="E14" s="46"/>
      <c r="F14" s="46"/>
      <c r="G14" s="46"/>
      <c r="H14" s="46"/>
      <c r="I14" s="46"/>
      <c r="J14" s="46"/>
      <c r="K14" s="46"/>
      <c r="L14" s="46"/>
      <c r="M14" s="37" t="s">
        <v>28</v>
      </c>
      <c r="N14" s="46"/>
      <c r="O14" s="38" t="str">
        <f>IF('Rekapitulace stavby'!AN13="","",'Rekapitulace stavby'!AN13)</f>
        <v>Vyplň údaj</v>
      </c>
      <c r="P14" s="32"/>
      <c r="Q14" s="46"/>
      <c r="R14" s="47"/>
    </row>
    <row r="15" s="1" customFormat="1" ht="18" customHeight="1">
      <c r="B15" s="45"/>
      <c r="C15" s="46"/>
      <c r="D15" s="46"/>
      <c r="E15" s="38" t="str">
        <f>IF('Rekapitulace stavby'!E14="","",'Rekapitulace stavby'!E14)</f>
        <v>Vyplň údaj</v>
      </c>
      <c r="F15" s="150"/>
      <c r="G15" s="150"/>
      <c r="H15" s="150"/>
      <c r="I15" s="150"/>
      <c r="J15" s="150"/>
      <c r="K15" s="150"/>
      <c r="L15" s="150"/>
      <c r="M15" s="37" t="s">
        <v>30</v>
      </c>
      <c r="N15" s="46"/>
      <c r="O15" s="38" t="str">
        <f>IF('Rekapitulace stavby'!AN14="","",'Rekapitulace stavby'!AN14)</f>
        <v>Vyplň údaj</v>
      </c>
      <c r="P15" s="32"/>
      <c r="Q15" s="46"/>
      <c r="R15" s="47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</row>
    <row r="17" s="1" customFormat="1" ht="14.4" customHeight="1">
      <c r="B17" s="45"/>
      <c r="C17" s="46"/>
      <c r="D17" s="37" t="s">
        <v>33</v>
      </c>
      <c r="E17" s="46"/>
      <c r="F17" s="46"/>
      <c r="G17" s="46"/>
      <c r="H17" s="46"/>
      <c r="I17" s="46"/>
      <c r="J17" s="46"/>
      <c r="K17" s="46"/>
      <c r="L17" s="46"/>
      <c r="M17" s="37" t="s">
        <v>28</v>
      </c>
      <c r="N17" s="46"/>
      <c r="O17" s="32" t="s">
        <v>5</v>
      </c>
      <c r="P17" s="32"/>
      <c r="Q17" s="46"/>
      <c r="R17" s="47"/>
    </row>
    <row r="18" s="1" customFormat="1" ht="18" customHeight="1">
      <c r="B18" s="45"/>
      <c r="C18" s="46"/>
      <c r="D18" s="46"/>
      <c r="E18" s="32" t="s">
        <v>369</v>
      </c>
      <c r="F18" s="46"/>
      <c r="G18" s="46"/>
      <c r="H18" s="46"/>
      <c r="I18" s="46"/>
      <c r="J18" s="46"/>
      <c r="K18" s="46"/>
      <c r="L18" s="46"/>
      <c r="M18" s="37" t="s">
        <v>30</v>
      </c>
      <c r="N18" s="46"/>
      <c r="O18" s="32" t="s">
        <v>5</v>
      </c>
      <c r="P18" s="32"/>
      <c r="Q18" s="46"/>
      <c r="R18" s="47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="1" customFormat="1" ht="14.4" customHeight="1">
      <c r="B20" s="45"/>
      <c r="C20" s="46"/>
      <c r="D20" s="37" t="s">
        <v>36</v>
      </c>
      <c r="E20" s="46"/>
      <c r="F20" s="46"/>
      <c r="G20" s="46"/>
      <c r="H20" s="46"/>
      <c r="I20" s="46"/>
      <c r="J20" s="46"/>
      <c r="K20" s="46"/>
      <c r="L20" s="46"/>
      <c r="M20" s="37" t="s">
        <v>28</v>
      </c>
      <c r="N20" s="46"/>
      <c r="O20" s="32" t="str">
        <f>IF('Rekapitulace stavby'!AN19="","",'Rekapitulace stavby'!AN19)</f>
        <v/>
      </c>
      <c r="P20" s="32"/>
      <c r="Q20" s="46"/>
      <c r="R20" s="47"/>
    </row>
    <row r="21" s="1" customFormat="1" ht="18" customHeight="1">
      <c r="B21" s="45"/>
      <c r="C21" s="46"/>
      <c r="D21" s="46"/>
      <c r="E21" s="32" t="str">
        <f>IF('Rekapitulace stavby'!E20="","",'Rekapitulace stavby'!E20)</f>
        <v xml:space="preserve"> </v>
      </c>
      <c r="F21" s="46"/>
      <c r="G21" s="46"/>
      <c r="H21" s="46"/>
      <c r="I21" s="46"/>
      <c r="J21" s="46"/>
      <c r="K21" s="46"/>
      <c r="L21" s="46"/>
      <c r="M21" s="37" t="s">
        <v>30</v>
      </c>
      <c r="N21" s="46"/>
      <c r="O21" s="32" t="str">
        <f>IF('Rekapitulace stavby'!AN20="","",'Rekapitulace stavby'!AN20)</f>
        <v/>
      </c>
      <c r="P21" s="32"/>
      <c r="Q21" s="46"/>
      <c r="R21" s="47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="1" customFormat="1" ht="14.4" customHeight="1">
      <c r="B23" s="45"/>
      <c r="C23" s="46"/>
      <c r="D23" s="37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6.5" customHeight="1">
      <c r="B24" s="45"/>
      <c r="C24" s="46"/>
      <c r="D24" s="46"/>
      <c r="E24" s="41" t="s">
        <v>5</v>
      </c>
      <c r="F24" s="41"/>
      <c r="G24" s="41"/>
      <c r="H24" s="41"/>
      <c r="I24" s="41"/>
      <c r="J24" s="41"/>
      <c r="K24" s="41"/>
      <c r="L24" s="41"/>
      <c r="M24" s="46"/>
      <c r="N24" s="46"/>
      <c r="O24" s="46"/>
      <c r="P24" s="46"/>
      <c r="Q24" s="46"/>
      <c r="R24" s="47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46"/>
      <c r="R26" s="47"/>
    </row>
    <row r="27" s="1" customFormat="1" ht="14.4" customHeight="1">
      <c r="B27" s="45"/>
      <c r="C27" s="46"/>
      <c r="D27" s="151" t="s">
        <v>112</v>
      </c>
      <c r="E27" s="46"/>
      <c r="F27" s="46"/>
      <c r="G27" s="46"/>
      <c r="H27" s="46"/>
      <c r="I27" s="46"/>
      <c r="J27" s="46"/>
      <c r="K27" s="46"/>
      <c r="L27" s="46"/>
      <c r="M27" s="44">
        <f>N88</f>
        <v>0</v>
      </c>
      <c r="N27" s="44"/>
      <c r="O27" s="44"/>
      <c r="P27" s="44"/>
      <c r="Q27" s="46"/>
      <c r="R27" s="47"/>
    </row>
    <row r="28" s="1" customFormat="1" ht="14.4" customHeight="1">
      <c r="B28" s="45"/>
      <c r="C28" s="46"/>
      <c r="D28" s="43" t="s">
        <v>97</v>
      </c>
      <c r="E28" s="46"/>
      <c r="F28" s="46"/>
      <c r="G28" s="46"/>
      <c r="H28" s="46"/>
      <c r="I28" s="46"/>
      <c r="J28" s="46"/>
      <c r="K28" s="46"/>
      <c r="L28" s="46"/>
      <c r="M28" s="44">
        <f>N91</f>
        <v>0</v>
      </c>
      <c r="N28" s="44"/>
      <c r="O28" s="44"/>
      <c r="P28" s="44"/>
      <c r="Q28" s="46"/>
      <c r="R28" s="47"/>
    </row>
    <row r="29" s="1" customFormat="1" ht="6.96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="1" customFormat="1" ht="25.44" customHeight="1">
      <c r="B30" s="45"/>
      <c r="C30" s="46"/>
      <c r="D30" s="152" t="s">
        <v>41</v>
      </c>
      <c r="E30" s="46"/>
      <c r="F30" s="46"/>
      <c r="G30" s="46"/>
      <c r="H30" s="46"/>
      <c r="I30" s="46"/>
      <c r="J30" s="46"/>
      <c r="K30" s="46"/>
      <c r="L30" s="46"/>
      <c r="M30" s="153">
        <f>ROUND(M27+M28,2)</f>
        <v>0</v>
      </c>
      <c r="N30" s="46"/>
      <c r="O30" s="46"/>
      <c r="P30" s="46"/>
      <c r="Q30" s="46"/>
      <c r="R30" s="47"/>
    </row>
    <row r="31" s="1" customFormat="1" ht="6.96" customHeight="1">
      <c r="B31" s="45"/>
      <c r="C31" s="4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46"/>
      <c r="R31" s="47"/>
    </row>
    <row r="32" s="1" customFormat="1" ht="14.4" customHeight="1">
      <c r="B32" s="45"/>
      <c r="C32" s="46"/>
      <c r="D32" s="53" t="s">
        <v>42</v>
      </c>
      <c r="E32" s="53" t="s">
        <v>43</v>
      </c>
      <c r="F32" s="54">
        <v>0.20999999999999999</v>
      </c>
      <c r="G32" s="154" t="s">
        <v>44</v>
      </c>
      <c r="H32" s="155">
        <f>(SUM(BE91:BE98)+SUM(BE116:BE182))</f>
        <v>0</v>
      </c>
      <c r="I32" s="46"/>
      <c r="J32" s="46"/>
      <c r="K32" s="46"/>
      <c r="L32" s="46"/>
      <c r="M32" s="155">
        <f>ROUND((SUM(BE91:BE98)+SUM(BE116:BE182)), 2)*F32</f>
        <v>0</v>
      </c>
      <c r="N32" s="46"/>
      <c r="O32" s="46"/>
      <c r="P32" s="46"/>
      <c r="Q32" s="46"/>
      <c r="R32" s="47"/>
    </row>
    <row r="33" s="1" customFormat="1" ht="14.4" customHeight="1">
      <c r="B33" s="45"/>
      <c r="C33" s="46"/>
      <c r="D33" s="46"/>
      <c r="E33" s="53" t="s">
        <v>45</v>
      </c>
      <c r="F33" s="54">
        <v>0.14999999999999999</v>
      </c>
      <c r="G33" s="154" t="s">
        <v>44</v>
      </c>
      <c r="H33" s="155">
        <f>(SUM(BF91:BF98)+SUM(BF116:BF182))</f>
        <v>0</v>
      </c>
      <c r="I33" s="46"/>
      <c r="J33" s="46"/>
      <c r="K33" s="46"/>
      <c r="L33" s="46"/>
      <c r="M33" s="155">
        <f>ROUND((SUM(BF91:BF98)+SUM(BF116:BF182)), 2)*F33</f>
        <v>0</v>
      </c>
      <c r="N33" s="46"/>
      <c r="O33" s="46"/>
      <c r="P33" s="46"/>
      <c r="Q33" s="46"/>
      <c r="R33" s="47"/>
    </row>
    <row r="34" hidden="1" s="1" customFormat="1" ht="14.4" customHeight="1">
      <c r="B34" s="45"/>
      <c r="C34" s="46"/>
      <c r="D34" s="46"/>
      <c r="E34" s="53" t="s">
        <v>46</v>
      </c>
      <c r="F34" s="54">
        <v>0.20999999999999999</v>
      </c>
      <c r="G34" s="154" t="s">
        <v>44</v>
      </c>
      <c r="H34" s="155">
        <f>(SUM(BG91:BG98)+SUM(BG116:BG182))</f>
        <v>0</v>
      </c>
      <c r="I34" s="46"/>
      <c r="J34" s="46"/>
      <c r="K34" s="46"/>
      <c r="L34" s="46"/>
      <c r="M34" s="155"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47</v>
      </c>
      <c r="F35" s="54">
        <v>0.14999999999999999</v>
      </c>
      <c r="G35" s="154" t="s">
        <v>44</v>
      </c>
      <c r="H35" s="155">
        <f>(SUM(BH91:BH98)+SUM(BH116:BH182))</f>
        <v>0</v>
      </c>
      <c r="I35" s="46"/>
      <c r="J35" s="46"/>
      <c r="K35" s="46"/>
      <c r="L35" s="46"/>
      <c r="M35" s="155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48</v>
      </c>
      <c r="F36" s="54">
        <v>0</v>
      </c>
      <c r="G36" s="154" t="s">
        <v>44</v>
      </c>
      <c r="H36" s="155">
        <f>(SUM(BI91:BI98)+SUM(BI116:BI182))</f>
        <v>0</v>
      </c>
      <c r="I36" s="46"/>
      <c r="J36" s="46"/>
      <c r="K36" s="46"/>
      <c r="L36" s="46"/>
      <c r="M36" s="155">
        <v>0</v>
      </c>
      <c r="N36" s="46"/>
      <c r="O36" s="46"/>
      <c r="P36" s="46"/>
      <c r="Q36" s="46"/>
      <c r="R36" s="47"/>
    </row>
    <row r="37" s="1" customFormat="1" ht="6.96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="1" customFormat="1" ht="25.44" customHeight="1">
      <c r="B38" s="45"/>
      <c r="C38" s="144"/>
      <c r="D38" s="156" t="s">
        <v>49</v>
      </c>
      <c r="E38" s="96"/>
      <c r="F38" s="96"/>
      <c r="G38" s="157" t="s">
        <v>50</v>
      </c>
      <c r="H38" s="158" t="s">
        <v>51</v>
      </c>
      <c r="I38" s="96"/>
      <c r="J38" s="96"/>
      <c r="K38" s="96"/>
      <c r="L38" s="159">
        <f>SUM(M30:M36)</f>
        <v>0</v>
      </c>
      <c r="M38" s="159"/>
      <c r="N38" s="159"/>
      <c r="O38" s="159"/>
      <c r="P38" s="160"/>
      <c r="Q38" s="144"/>
      <c r="R38" s="47"/>
    </row>
    <row r="39" s="1" customFormat="1" ht="14.4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="1" customFormat="1" ht="36.96" customHeight="1">
      <c r="B76" s="45"/>
      <c r="C76" s="26" t="s">
        <v>113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</row>
    <row r="78" s="1" customFormat="1" ht="30" customHeight="1">
      <c r="B78" s="45"/>
      <c r="C78" s="37" t="s">
        <v>19</v>
      </c>
      <c r="D78" s="46"/>
      <c r="E78" s="46"/>
      <c r="F78" s="148" t="str">
        <f>F6</f>
        <v>CYKLOTRASA A50/500, ÚSEK KLÁNOVICE - KOLODĚJE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</row>
    <row r="79" s="1" customFormat="1" ht="36.96" customHeight="1">
      <c r="B79" s="45"/>
      <c r="C79" s="84" t="s">
        <v>110</v>
      </c>
      <c r="D79" s="46"/>
      <c r="E79" s="46"/>
      <c r="F79" s="86" t="str">
        <f>F7</f>
        <v>03 - Sadovnické a krajinářské úpravy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</row>
    <row r="80" s="1" customFormat="1" ht="6.96" customHeigh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</row>
    <row r="81" s="1" customFormat="1" ht="18" customHeight="1">
      <c r="B81" s="45"/>
      <c r="C81" s="37" t="s">
        <v>23</v>
      </c>
      <c r="D81" s="46"/>
      <c r="E81" s="46"/>
      <c r="F81" s="32" t="str">
        <f>F9</f>
        <v xml:space="preserve"> </v>
      </c>
      <c r="G81" s="46"/>
      <c r="H81" s="46"/>
      <c r="I81" s="46"/>
      <c r="J81" s="46"/>
      <c r="K81" s="37" t="s">
        <v>25</v>
      </c>
      <c r="L81" s="46"/>
      <c r="M81" s="89" t="str">
        <f>IF(O9="","",O9)</f>
        <v>10. 4. 2018</v>
      </c>
      <c r="N81" s="89"/>
      <c r="O81" s="89"/>
      <c r="P81" s="89"/>
      <c r="Q81" s="46"/>
      <c r="R81" s="47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</row>
    <row r="83" s="1" customFormat="1">
      <c r="B83" s="45"/>
      <c r="C83" s="37" t="s">
        <v>27</v>
      </c>
      <c r="D83" s="46"/>
      <c r="E83" s="46"/>
      <c r="F83" s="32" t="str">
        <f>E12</f>
        <v>TSK Praha, a.s.</v>
      </c>
      <c r="G83" s="46"/>
      <c r="H83" s="46"/>
      <c r="I83" s="46"/>
      <c r="J83" s="46"/>
      <c r="K83" s="37" t="s">
        <v>33</v>
      </c>
      <c r="L83" s="46"/>
      <c r="M83" s="32" t="str">
        <f>E18</f>
        <v>Ing. Monika Součková</v>
      </c>
      <c r="N83" s="32"/>
      <c r="O83" s="32"/>
      <c r="P83" s="32"/>
      <c r="Q83" s="32"/>
      <c r="R83" s="47"/>
    </row>
    <row r="84" s="1" customFormat="1" ht="14.4" customHeight="1">
      <c r="B84" s="45"/>
      <c r="C84" s="37" t="s">
        <v>31</v>
      </c>
      <c r="D84" s="46"/>
      <c r="E84" s="46"/>
      <c r="F84" s="32" t="str">
        <f>IF(E15="","",E15)</f>
        <v>Vyplň údaj</v>
      </c>
      <c r="G84" s="46"/>
      <c r="H84" s="46"/>
      <c r="I84" s="46"/>
      <c r="J84" s="46"/>
      <c r="K84" s="37" t="s">
        <v>36</v>
      </c>
      <c r="L84" s="46"/>
      <c r="M84" s="32" t="str">
        <f>E21</f>
        <v xml:space="preserve"> </v>
      </c>
      <c r="N84" s="32"/>
      <c r="O84" s="32"/>
      <c r="P84" s="32"/>
      <c r="Q84" s="32"/>
      <c r="R84" s="47"/>
    </row>
    <row r="85" s="1" customFormat="1" ht="10.32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</row>
    <row r="86" s="1" customFormat="1" ht="29.28" customHeight="1">
      <c r="B86" s="45"/>
      <c r="C86" s="161" t="s">
        <v>114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61" t="s">
        <v>115</v>
      </c>
      <c r="O86" s="144"/>
      <c r="P86" s="144"/>
      <c r="Q86" s="144"/>
      <c r="R86" s="47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="1" customFormat="1" ht="29.28" customHeight="1">
      <c r="B88" s="45"/>
      <c r="C88" s="162" t="s">
        <v>116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06">
        <f>N116</f>
        <v>0</v>
      </c>
      <c r="O88" s="163"/>
      <c r="P88" s="163"/>
      <c r="Q88" s="163"/>
      <c r="R88" s="47"/>
      <c r="AU88" s="21" t="s">
        <v>117</v>
      </c>
    </row>
    <row r="89" s="6" customFormat="1" ht="24.96" customHeight="1">
      <c r="B89" s="164"/>
      <c r="C89" s="165"/>
      <c r="D89" s="166" t="s">
        <v>370</v>
      </c>
      <c r="E89" s="165"/>
      <c r="F89" s="165"/>
      <c r="G89" s="165"/>
      <c r="H89" s="165"/>
      <c r="I89" s="165"/>
      <c r="J89" s="165"/>
      <c r="K89" s="165"/>
      <c r="L89" s="165"/>
      <c r="M89" s="165"/>
      <c r="N89" s="167">
        <f>N117</f>
        <v>0</v>
      </c>
      <c r="O89" s="165"/>
      <c r="P89" s="165"/>
      <c r="Q89" s="165"/>
      <c r="R89" s="168"/>
    </row>
    <row r="90" s="1" customFormat="1" ht="21.84" customHeight="1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="1" customFormat="1" ht="29.28" customHeight="1">
      <c r="B91" s="45"/>
      <c r="C91" s="162" t="s">
        <v>125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163">
        <f>ROUND(N92+N93+N94+N95+N96+N97,2)</f>
        <v>0</v>
      </c>
      <c r="O91" s="172"/>
      <c r="P91" s="172"/>
      <c r="Q91" s="172"/>
      <c r="R91" s="47"/>
      <c r="T91" s="173"/>
      <c r="U91" s="174" t="s">
        <v>42</v>
      </c>
    </row>
    <row r="92" s="1" customFormat="1" ht="18" customHeight="1">
      <c r="B92" s="175"/>
      <c r="C92" s="176"/>
      <c r="D92" s="136" t="s">
        <v>126</v>
      </c>
      <c r="E92" s="177"/>
      <c r="F92" s="177"/>
      <c r="G92" s="177"/>
      <c r="H92" s="177"/>
      <c r="I92" s="176"/>
      <c r="J92" s="176"/>
      <c r="K92" s="176"/>
      <c r="L92" s="176"/>
      <c r="M92" s="176"/>
      <c r="N92" s="130">
        <f>ROUND(N88*T92,2)</f>
        <v>0</v>
      </c>
      <c r="O92" s="178"/>
      <c r="P92" s="178"/>
      <c r="Q92" s="178"/>
      <c r="R92" s="179"/>
      <c r="S92" s="180"/>
      <c r="T92" s="181"/>
      <c r="U92" s="182" t="s">
        <v>43</v>
      </c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3" t="s">
        <v>127</v>
      </c>
      <c r="AZ92" s="180"/>
      <c r="BA92" s="180"/>
      <c r="BB92" s="180"/>
      <c r="BC92" s="180"/>
      <c r="BD92" s="180"/>
      <c r="BE92" s="184">
        <f>IF(U92="základní",N92,0)</f>
        <v>0</v>
      </c>
      <c r="BF92" s="184">
        <f>IF(U92="snížená",N92,0)</f>
        <v>0</v>
      </c>
      <c r="BG92" s="184">
        <f>IF(U92="zákl. přenesená",N92,0)</f>
        <v>0</v>
      </c>
      <c r="BH92" s="184">
        <f>IF(U92="sníž. přenesená",N92,0)</f>
        <v>0</v>
      </c>
      <c r="BI92" s="184">
        <f>IF(U92="nulová",N92,0)</f>
        <v>0</v>
      </c>
      <c r="BJ92" s="183" t="s">
        <v>86</v>
      </c>
      <c r="BK92" s="180"/>
      <c r="BL92" s="180"/>
      <c r="BM92" s="180"/>
    </row>
    <row r="93" s="1" customFormat="1" ht="18" customHeight="1">
      <c r="B93" s="175"/>
      <c r="C93" s="176"/>
      <c r="D93" s="136" t="s">
        <v>128</v>
      </c>
      <c r="E93" s="177"/>
      <c r="F93" s="177"/>
      <c r="G93" s="177"/>
      <c r="H93" s="177"/>
      <c r="I93" s="176"/>
      <c r="J93" s="176"/>
      <c r="K93" s="176"/>
      <c r="L93" s="176"/>
      <c r="M93" s="176"/>
      <c r="N93" s="130">
        <f>ROUND(N88*T93,2)</f>
        <v>0</v>
      </c>
      <c r="O93" s="178"/>
      <c r="P93" s="178"/>
      <c r="Q93" s="178"/>
      <c r="R93" s="179"/>
      <c r="S93" s="180"/>
      <c r="T93" s="181"/>
      <c r="U93" s="182" t="s">
        <v>43</v>
      </c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3" t="s">
        <v>127</v>
      </c>
      <c r="AZ93" s="180"/>
      <c r="BA93" s="180"/>
      <c r="BB93" s="180"/>
      <c r="BC93" s="180"/>
      <c r="BD93" s="180"/>
      <c r="BE93" s="184">
        <f>IF(U93="základní",N93,0)</f>
        <v>0</v>
      </c>
      <c r="BF93" s="184">
        <f>IF(U93="snížená",N93,0)</f>
        <v>0</v>
      </c>
      <c r="BG93" s="184">
        <f>IF(U93="zákl. přenesená",N93,0)</f>
        <v>0</v>
      </c>
      <c r="BH93" s="184">
        <f>IF(U93="sníž. přenesená",N93,0)</f>
        <v>0</v>
      </c>
      <c r="BI93" s="184">
        <f>IF(U93="nulová",N93,0)</f>
        <v>0</v>
      </c>
      <c r="BJ93" s="183" t="s">
        <v>86</v>
      </c>
      <c r="BK93" s="180"/>
      <c r="BL93" s="180"/>
      <c r="BM93" s="180"/>
    </row>
    <row r="94" s="1" customFormat="1" ht="18" customHeight="1">
      <c r="B94" s="175"/>
      <c r="C94" s="176"/>
      <c r="D94" s="136" t="s">
        <v>129</v>
      </c>
      <c r="E94" s="177"/>
      <c r="F94" s="177"/>
      <c r="G94" s="177"/>
      <c r="H94" s="177"/>
      <c r="I94" s="176"/>
      <c r="J94" s="176"/>
      <c r="K94" s="176"/>
      <c r="L94" s="176"/>
      <c r="M94" s="176"/>
      <c r="N94" s="130">
        <f>ROUND(N88*T94,2)</f>
        <v>0</v>
      </c>
      <c r="O94" s="178"/>
      <c r="P94" s="178"/>
      <c r="Q94" s="178"/>
      <c r="R94" s="179"/>
      <c r="S94" s="180"/>
      <c r="T94" s="181"/>
      <c r="U94" s="182" t="s">
        <v>43</v>
      </c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3" t="s">
        <v>127</v>
      </c>
      <c r="AZ94" s="180"/>
      <c r="BA94" s="180"/>
      <c r="BB94" s="180"/>
      <c r="BC94" s="180"/>
      <c r="BD94" s="180"/>
      <c r="BE94" s="184">
        <f>IF(U94="základní",N94,0)</f>
        <v>0</v>
      </c>
      <c r="BF94" s="184">
        <f>IF(U94="snížená",N94,0)</f>
        <v>0</v>
      </c>
      <c r="BG94" s="184">
        <f>IF(U94="zákl. přenesená",N94,0)</f>
        <v>0</v>
      </c>
      <c r="BH94" s="184">
        <f>IF(U94="sníž. přenesená",N94,0)</f>
        <v>0</v>
      </c>
      <c r="BI94" s="184">
        <f>IF(U94="nulová",N94,0)</f>
        <v>0</v>
      </c>
      <c r="BJ94" s="183" t="s">
        <v>86</v>
      </c>
      <c r="BK94" s="180"/>
      <c r="BL94" s="180"/>
      <c r="BM94" s="180"/>
    </row>
    <row r="95" s="1" customFormat="1" ht="18" customHeight="1">
      <c r="B95" s="175"/>
      <c r="C95" s="176"/>
      <c r="D95" s="136" t="s">
        <v>130</v>
      </c>
      <c r="E95" s="177"/>
      <c r="F95" s="177"/>
      <c r="G95" s="177"/>
      <c r="H95" s="177"/>
      <c r="I95" s="176"/>
      <c r="J95" s="176"/>
      <c r="K95" s="176"/>
      <c r="L95" s="176"/>
      <c r="M95" s="176"/>
      <c r="N95" s="130">
        <f>ROUND(N88*T95,2)</f>
        <v>0</v>
      </c>
      <c r="O95" s="178"/>
      <c r="P95" s="178"/>
      <c r="Q95" s="178"/>
      <c r="R95" s="179"/>
      <c r="S95" s="180"/>
      <c r="T95" s="181"/>
      <c r="U95" s="182" t="s">
        <v>43</v>
      </c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3" t="s">
        <v>127</v>
      </c>
      <c r="AZ95" s="180"/>
      <c r="BA95" s="180"/>
      <c r="BB95" s="180"/>
      <c r="BC95" s="180"/>
      <c r="BD95" s="180"/>
      <c r="BE95" s="184">
        <f>IF(U95="základní",N95,0)</f>
        <v>0</v>
      </c>
      <c r="BF95" s="184">
        <f>IF(U95="snížená",N95,0)</f>
        <v>0</v>
      </c>
      <c r="BG95" s="184">
        <f>IF(U95="zákl. přenesená",N95,0)</f>
        <v>0</v>
      </c>
      <c r="BH95" s="184">
        <f>IF(U95="sníž. přenesená",N95,0)</f>
        <v>0</v>
      </c>
      <c r="BI95" s="184">
        <f>IF(U95="nulová",N95,0)</f>
        <v>0</v>
      </c>
      <c r="BJ95" s="183" t="s">
        <v>86</v>
      </c>
      <c r="BK95" s="180"/>
      <c r="BL95" s="180"/>
      <c r="BM95" s="180"/>
    </row>
    <row r="96" s="1" customFormat="1" ht="18" customHeight="1">
      <c r="B96" s="175"/>
      <c r="C96" s="176"/>
      <c r="D96" s="136" t="s">
        <v>131</v>
      </c>
      <c r="E96" s="177"/>
      <c r="F96" s="177"/>
      <c r="G96" s="177"/>
      <c r="H96" s="177"/>
      <c r="I96" s="176"/>
      <c r="J96" s="176"/>
      <c r="K96" s="176"/>
      <c r="L96" s="176"/>
      <c r="M96" s="176"/>
      <c r="N96" s="130">
        <f>ROUND(N88*T96,2)</f>
        <v>0</v>
      </c>
      <c r="O96" s="178"/>
      <c r="P96" s="178"/>
      <c r="Q96" s="178"/>
      <c r="R96" s="179"/>
      <c r="S96" s="180"/>
      <c r="T96" s="181"/>
      <c r="U96" s="182" t="s">
        <v>43</v>
      </c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3" t="s">
        <v>127</v>
      </c>
      <c r="AZ96" s="180"/>
      <c r="BA96" s="180"/>
      <c r="BB96" s="180"/>
      <c r="BC96" s="180"/>
      <c r="BD96" s="180"/>
      <c r="BE96" s="184">
        <f>IF(U96="základní",N96,0)</f>
        <v>0</v>
      </c>
      <c r="BF96" s="184">
        <f>IF(U96="snížená",N96,0)</f>
        <v>0</v>
      </c>
      <c r="BG96" s="184">
        <f>IF(U96="zákl. přenesená",N96,0)</f>
        <v>0</v>
      </c>
      <c r="BH96" s="184">
        <f>IF(U96="sníž. přenesená",N96,0)</f>
        <v>0</v>
      </c>
      <c r="BI96" s="184">
        <f>IF(U96="nulová",N96,0)</f>
        <v>0</v>
      </c>
      <c r="BJ96" s="183" t="s">
        <v>86</v>
      </c>
      <c r="BK96" s="180"/>
      <c r="BL96" s="180"/>
      <c r="BM96" s="180"/>
    </row>
    <row r="97" s="1" customFormat="1" ht="18" customHeight="1">
      <c r="B97" s="175"/>
      <c r="C97" s="176"/>
      <c r="D97" s="177" t="s">
        <v>132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30">
        <f>ROUND(N88*T97,2)</f>
        <v>0</v>
      </c>
      <c r="O97" s="178"/>
      <c r="P97" s="178"/>
      <c r="Q97" s="178"/>
      <c r="R97" s="179"/>
      <c r="S97" s="180"/>
      <c r="T97" s="185"/>
      <c r="U97" s="186" t="s">
        <v>43</v>
      </c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3" t="s">
        <v>133</v>
      </c>
      <c r="AZ97" s="180"/>
      <c r="BA97" s="180"/>
      <c r="BB97" s="180"/>
      <c r="BC97" s="180"/>
      <c r="BD97" s="180"/>
      <c r="BE97" s="184">
        <f>IF(U97="základní",N97,0)</f>
        <v>0</v>
      </c>
      <c r="BF97" s="184">
        <f>IF(U97="snížená",N97,0)</f>
        <v>0</v>
      </c>
      <c r="BG97" s="184">
        <f>IF(U97="zákl. přenesená",N97,0)</f>
        <v>0</v>
      </c>
      <c r="BH97" s="184">
        <f>IF(U97="sníž. přenesená",N97,0)</f>
        <v>0</v>
      </c>
      <c r="BI97" s="184">
        <f>IF(U97="nulová",N97,0)</f>
        <v>0</v>
      </c>
      <c r="BJ97" s="183" t="s">
        <v>86</v>
      </c>
      <c r="BK97" s="180"/>
      <c r="BL97" s="180"/>
      <c r="BM97" s="180"/>
    </row>
    <row r="98" s="1" customForma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7"/>
    </row>
    <row r="99" s="1" customFormat="1" ht="29.28" customHeight="1">
      <c r="B99" s="45"/>
      <c r="C99" s="143" t="s">
        <v>102</v>
      </c>
      <c r="D99" s="144"/>
      <c r="E99" s="144"/>
      <c r="F99" s="144"/>
      <c r="G99" s="144"/>
      <c r="H99" s="144"/>
      <c r="I99" s="144"/>
      <c r="J99" s="144"/>
      <c r="K99" s="144"/>
      <c r="L99" s="145">
        <f>ROUND(SUM(N88+N91),2)</f>
        <v>0</v>
      </c>
      <c r="M99" s="145"/>
      <c r="N99" s="145"/>
      <c r="O99" s="145"/>
      <c r="P99" s="145"/>
      <c r="Q99" s="145"/>
      <c r="R99" s="47"/>
    </row>
    <row r="100" s="1" customFormat="1" ht="6.96" customHeight="1">
      <c r="B100" s="74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6"/>
    </row>
    <row r="104" s="1" customFormat="1" ht="6.96" customHeight="1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9"/>
    </row>
    <row r="105" s="1" customFormat="1" ht="36.96" customHeight="1">
      <c r="B105" s="45"/>
      <c r="C105" s="26" t="s">
        <v>134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</row>
    <row r="106" s="1" customFormat="1" ht="6.96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</row>
    <row r="107" s="1" customFormat="1" ht="30" customHeight="1">
      <c r="B107" s="45"/>
      <c r="C107" s="37" t="s">
        <v>19</v>
      </c>
      <c r="D107" s="46"/>
      <c r="E107" s="46"/>
      <c r="F107" s="148" t="str">
        <f>F6</f>
        <v>CYKLOTRASA A50/500, ÚSEK KLÁNOVICE - KOLODĚJE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46"/>
      <c r="R107" s="47"/>
    </row>
    <row r="108" s="1" customFormat="1" ht="36.96" customHeight="1">
      <c r="B108" s="45"/>
      <c r="C108" s="84" t="s">
        <v>110</v>
      </c>
      <c r="D108" s="46"/>
      <c r="E108" s="46"/>
      <c r="F108" s="86" t="str">
        <f>F7</f>
        <v>03 - Sadovnické a krajinářské úpravy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s="1" customFormat="1" ht="6.96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="1" customFormat="1" ht="18" customHeight="1">
      <c r="B110" s="45"/>
      <c r="C110" s="37" t="s">
        <v>23</v>
      </c>
      <c r="D110" s="46"/>
      <c r="E110" s="46"/>
      <c r="F110" s="32" t="str">
        <f>F9</f>
        <v xml:space="preserve"> </v>
      </c>
      <c r="G110" s="46"/>
      <c r="H110" s="46"/>
      <c r="I110" s="46"/>
      <c r="J110" s="46"/>
      <c r="K110" s="37" t="s">
        <v>25</v>
      </c>
      <c r="L110" s="46"/>
      <c r="M110" s="89" t="str">
        <f>IF(O9="","",O9)</f>
        <v>10. 4. 2018</v>
      </c>
      <c r="N110" s="89"/>
      <c r="O110" s="89"/>
      <c r="P110" s="89"/>
      <c r="Q110" s="46"/>
      <c r="R110" s="47"/>
    </row>
    <row r="111" s="1" customFormat="1" ht="6.96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>
      <c r="B112" s="45"/>
      <c r="C112" s="37" t="s">
        <v>27</v>
      </c>
      <c r="D112" s="46"/>
      <c r="E112" s="46"/>
      <c r="F112" s="32" t="str">
        <f>E12</f>
        <v>TSK Praha, a.s.</v>
      </c>
      <c r="G112" s="46"/>
      <c r="H112" s="46"/>
      <c r="I112" s="46"/>
      <c r="J112" s="46"/>
      <c r="K112" s="37" t="s">
        <v>33</v>
      </c>
      <c r="L112" s="46"/>
      <c r="M112" s="32" t="str">
        <f>E18</f>
        <v>Ing. Monika Součková</v>
      </c>
      <c r="N112" s="32"/>
      <c r="O112" s="32"/>
      <c r="P112" s="32"/>
      <c r="Q112" s="32"/>
      <c r="R112" s="47"/>
    </row>
    <row r="113" s="1" customFormat="1" ht="14.4" customHeight="1">
      <c r="B113" s="45"/>
      <c r="C113" s="37" t="s">
        <v>31</v>
      </c>
      <c r="D113" s="46"/>
      <c r="E113" s="46"/>
      <c r="F113" s="32" t="str">
        <f>IF(E15="","",E15)</f>
        <v>Vyplň údaj</v>
      </c>
      <c r="G113" s="46"/>
      <c r="H113" s="46"/>
      <c r="I113" s="46"/>
      <c r="J113" s="46"/>
      <c r="K113" s="37" t="s">
        <v>36</v>
      </c>
      <c r="L113" s="46"/>
      <c r="M113" s="32" t="str">
        <f>E21</f>
        <v xml:space="preserve"> </v>
      </c>
      <c r="N113" s="32"/>
      <c r="O113" s="32"/>
      <c r="P113" s="32"/>
      <c r="Q113" s="32"/>
      <c r="R113" s="47"/>
    </row>
    <row r="114" s="1" customFormat="1" ht="10.32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s="8" customFormat="1" ht="29.28" customHeight="1">
      <c r="B115" s="187"/>
      <c r="C115" s="188" t="s">
        <v>135</v>
      </c>
      <c r="D115" s="189" t="s">
        <v>136</v>
      </c>
      <c r="E115" s="189" t="s">
        <v>60</v>
      </c>
      <c r="F115" s="189" t="s">
        <v>137</v>
      </c>
      <c r="G115" s="189"/>
      <c r="H115" s="189"/>
      <c r="I115" s="189"/>
      <c r="J115" s="189" t="s">
        <v>138</v>
      </c>
      <c r="K115" s="189" t="s">
        <v>139</v>
      </c>
      <c r="L115" s="189" t="s">
        <v>140</v>
      </c>
      <c r="M115" s="189"/>
      <c r="N115" s="189" t="s">
        <v>115</v>
      </c>
      <c r="O115" s="189"/>
      <c r="P115" s="189"/>
      <c r="Q115" s="190"/>
      <c r="R115" s="191"/>
      <c r="T115" s="99" t="s">
        <v>141</v>
      </c>
      <c r="U115" s="100" t="s">
        <v>42</v>
      </c>
      <c r="V115" s="100" t="s">
        <v>142</v>
      </c>
      <c r="W115" s="100" t="s">
        <v>143</v>
      </c>
      <c r="X115" s="100" t="s">
        <v>144</v>
      </c>
      <c r="Y115" s="100" t="s">
        <v>145</v>
      </c>
      <c r="Z115" s="100" t="s">
        <v>146</v>
      </c>
      <c r="AA115" s="101" t="s">
        <v>147</v>
      </c>
    </row>
    <row r="116" s="1" customFormat="1" ht="29.28" customHeight="1">
      <c r="B116" s="45"/>
      <c r="C116" s="103" t="s">
        <v>112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192">
        <f>BK116</f>
        <v>0</v>
      </c>
      <c r="O116" s="193"/>
      <c r="P116" s="193"/>
      <c r="Q116" s="193"/>
      <c r="R116" s="47"/>
      <c r="T116" s="102"/>
      <c r="U116" s="66"/>
      <c r="V116" s="66"/>
      <c r="W116" s="194">
        <f>W117+W183</f>
        <v>0</v>
      </c>
      <c r="X116" s="66"/>
      <c r="Y116" s="194">
        <f>Y117+Y183</f>
        <v>0.0042300000000000003</v>
      </c>
      <c r="Z116" s="66"/>
      <c r="AA116" s="195">
        <f>AA117+AA183</f>
        <v>0</v>
      </c>
      <c r="AT116" s="21" t="s">
        <v>77</v>
      </c>
      <c r="AU116" s="21" t="s">
        <v>117</v>
      </c>
      <c r="BK116" s="196">
        <f>BK117+BK183</f>
        <v>0</v>
      </c>
    </row>
    <row r="117" s="9" customFormat="1" ht="37.44" customHeight="1">
      <c r="B117" s="197"/>
      <c r="C117" s="198"/>
      <c r="D117" s="199" t="s">
        <v>370</v>
      </c>
      <c r="E117" s="199"/>
      <c r="F117" s="199"/>
      <c r="G117" s="199"/>
      <c r="H117" s="199"/>
      <c r="I117" s="199"/>
      <c r="J117" s="199"/>
      <c r="K117" s="199"/>
      <c r="L117" s="199"/>
      <c r="M117" s="199"/>
      <c r="N117" s="243">
        <f>BK117</f>
        <v>0</v>
      </c>
      <c r="O117" s="244"/>
      <c r="P117" s="244"/>
      <c r="Q117" s="244"/>
      <c r="R117" s="201"/>
      <c r="T117" s="202"/>
      <c r="U117" s="198"/>
      <c r="V117" s="198"/>
      <c r="W117" s="203">
        <f>SUM(W118:W182)</f>
        <v>0</v>
      </c>
      <c r="X117" s="198"/>
      <c r="Y117" s="203">
        <f>SUM(Y118:Y182)</f>
        <v>0.0042300000000000003</v>
      </c>
      <c r="Z117" s="198"/>
      <c r="AA117" s="204">
        <f>SUM(AA118:AA182)</f>
        <v>0</v>
      </c>
      <c r="AR117" s="205" t="s">
        <v>86</v>
      </c>
      <c r="AT117" s="206" t="s">
        <v>77</v>
      </c>
      <c r="AU117" s="206" t="s">
        <v>78</v>
      </c>
      <c r="AY117" s="205" t="s">
        <v>148</v>
      </c>
      <c r="BK117" s="207">
        <f>SUM(BK118:BK182)</f>
        <v>0</v>
      </c>
    </row>
    <row r="118" s="1" customFormat="1" ht="51" customHeight="1">
      <c r="B118" s="175"/>
      <c r="C118" s="211" t="s">
        <v>86</v>
      </c>
      <c r="D118" s="211" t="s">
        <v>149</v>
      </c>
      <c r="E118" s="212" t="s">
        <v>371</v>
      </c>
      <c r="F118" s="213" t="s">
        <v>372</v>
      </c>
      <c r="G118" s="213"/>
      <c r="H118" s="213"/>
      <c r="I118" s="213"/>
      <c r="J118" s="214" t="s">
        <v>243</v>
      </c>
      <c r="K118" s="215">
        <v>47</v>
      </c>
      <c r="L118" s="216">
        <v>0</v>
      </c>
      <c r="M118" s="216"/>
      <c r="N118" s="217">
        <f>ROUND(L118*K118,2)</f>
        <v>0</v>
      </c>
      <c r="O118" s="217"/>
      <c r="P118" s="217"/>
      <c r="Q118" s="217"/>
      <c r="R118" s="179"/>
      <c r="T118" s="218" t="s">
        <v>5</v>
      </c>
      <c r="U118" s="55" t="s">
        <v>43</v>
      </c>
      <c r="V118" s="46"/>
      <c r="W118" s="219">
        <f>V118*K118</f>
        <v>0</v>
      </c>
      <c r="X118" s="219">
        <v>0</v>
      </c>
      <c r="Y118" s="219">
        <f>X118*K118</f>
        <v>0</v>
      </c>
      <c r="Z118" s="219">
        <v>0</v>
      </c>
      <c r="AA118" s="220">
        <f>Z118*K118</f>
        <v>0</v>
      </c>
      <c r="AR118" s="21" t="s">
        <v>153</v>
      </c>
      <c r="AT118" s="21" t="s">
        <v>149</v>
      </c>
      <c r="AU118" s="21" t="s">
        <v>86</v>
      </c>
      <c r="AY118" s="21" t="s">
        <v>148</v>
      </c>
      <c r="BE118" s="135">
        <f>IF(U118="základní",N118,0)</f>
        <v>0</v>
      </c>
      <c r="BF118" s="135">
        <f>IF(U118="snížená",N118,0)</f>
        <v>0</v>
      </c>
      <c r="BG118" s="135">
        <f>IF(U118="zákl. přenesená",N118,0)</f>
        <v>0</v>
      </c>
      <c r="BH118" s="135">
        <f>IF(U118="sníž. přenesená",N118,0)</f>
        <v>0</v>
      </c>
      <c r="BI118" s="135">
        <f>IF(U118="nulová",N118,0)</f>
        <v>0</v>
      </c>
      <c r="BJ118" s="21" t="s">
        <v>86</v>
      </c>
      <c r="BK118" s="135">
        <f>ROUND(L118*K118,2)</f>
        <v>0</v>
      </c>
      <c r="BL118" s="21" t="s">
        <v>153</v>
      </c>
      <c r="BM118" s="21" t="s">
        <v>108</v>
      </c>
    </row>
    <row r="119" s="1" customFormat="1" ht="51" customHeight="1">
      <c r="B119" s="175"/>
      <c r="C119" s="211" t="s">
        <v>108</v>
      </c>
      <c r="D119" s="211" t="s">
        <v>149</v>
      </c>
      <c r="E119" s="212" t="s">
        <v>373</v>
      </c>
      <c r="F119" s="213" t="s">
        <v>374</v>
      </c>
      <c r="G119" s="213"/>
      <c r="H119" s="213"/>
      <c r="I119" s="213"/>
      <c r="J119" s="214" t="s">
        <v>243</v>
      </c>
      <c r="K119" s="215">
        <v>340</v>
      </c>
      <c r="L119" s="216">
        <v>0</v>
      </c>
      <c r="M119" s="216"/>
      <c r="N119" s="217">
        <f>ROUND(L119*K119,2)</f>
        <v>0</v>
      </c>
      <c r="O119" s="217"/>
      <c r="P119" s="217"/>
      <c r="Q119" s="217"/>
      <c r="R119" s="179"/>
      <c r="T119" s="218" t="s">
        <v>5</v>
      </c>
      <c r="U119" s="55" t="s">
        <v>43</v>
      </c>
      <c r="V119" s="46"/>
      <c r="W119" s="219">
        <f>V119*K119</f>
        <v>0</v>
      </c>
      <c r="X119" s="219">
        <v>0</v>
      </c>
      <c r="Y119" s="219">
        <f>X119*K119</f>
        <v>0</v>
      </c>
      <c r="Z119" s="219">
        <v>0</v>
      </c>
      <c r="AA119" s="220">
        <f>Z119*K119</f>
        <v>0</v>
      </c>
      <c r="AR119" s="21" t="s">
        <v>153</v>
      </c>
      <c r="AT119" s="21" t="s">
        <v>149</v>
      </c>
      <c r="AU119" s="21" t="s">
        <v>86</v>
      </c>
      <c r="AY119" s="21" t="s">
        <v>148</v>
      </c>
      <c r="BE119" s="135">
        <f>IF(U119="základní",N119,0)</f>
        <v>0</v>
      </c>
      <c r="BF119" s="135">
        <f>IF(U119="snížená",N119,0)</f>
        <v>0</v>
      </c>
      <c r="BG119" s="135">
        <f>IF(U119="zákl. přenesená",N119,0)</f>
        <v>0</v>
      </c>
      <c r="BH119" s="135">
        <f>IF(U119="sníž. přenesená",N119,0)</f>
        <v>0</v>
      </c>
      <c r="BI119" s="135">
        <f>IF(U119="nulová",N119,0)</f>
        <v>0</v>
      </c>
      <c r="BJ119" s="21" t="s">
        <v>86</v>
      </c>
      <c r="BK119" s="135">
        <f>ROUND(L119*K119,2)</f>
        <v>0</v>
      </c>
      <c r="BL119" s="21" t="s">
        <v>153</v>
      </c>
      <c r="BM119" s="21" t="s">
        <v>153</v>
      </c>
    </row>
    <row r="120" s="1" customFormat="1" ht="38.25" customHeight="1">
      <c r="B120" s="175"/>
      <c r="C120" s="211" t="s">
        <v>341</v>
      </c>
      <c r="D120" s="211" t="s">
        <v>149</v>
      </c>
      <c r="E120" s="212" t="s">
        <v>375</v>
      </c>
      <c r="F120" s="213" t="s">
        <v>376</v>
      </c>
      <c r="G120" s="213"/>
      <c r="H120" s="213"/>
      <c r="I120" s="213"/>
      <c r="J120" s="214" t="s">
        <v>243</v>
      </c>
      <c r="K120" s="215">
        <v>47</v>
      </c>
      <c r="L120" s="216">
        <v>0</v>
      </c>
      <c r="M120" s="216"/>
      <c r="N120" s="217">
        <f>ROUND(L120*K120,2)</f>
        <v>0</v>
      </c>
      <c r="O120" s="217"/>
      <c r="P120" s="217"/>
      <c r="Q120" s="217"/>
      <c r="R120" s="179"/>
      <c r="T120" s="218" t="s">
        <v>5</v>
      </c>
      <c r="U120" s="55" t="s">
        <v>43</v>
      </c>
      <c r="V120" s="46"/>
      <c r="W120" s="219">
        <f>V120*K120</f>
        <v>0</v>
      </c>
      <c r="X120" s="219">
        <v>0</v>
      </c>
      <c r="Y120" s="219">
        <f>X120*K120</f>
        <v>0</v>
      </c>
      <c r="Z120" s="219">
        <v>0</v>
      </c>
      <c r="AA120" s="220">
        <f>Z120*K120</f>
        <v>0</v>
      </c>
      <c r="AR120" s="21" t="s">
        <v>153</v>
      </c>
      <c r="AT120" s="21" t="s">
        <v>149</v>
      </c>
      <c r="AU120" s="21" t="s">
        <v>86</v>
      </c>
      <c r="AY120" s="21" t="s">
        <v>148</v>
      </c>
      <c r="BE120" s="135">
        <f>IF(U120="základní",N120,0)</f>
        <v>0</v>
      </c>
      <c r="BF120" s="135">
        <f>IF(U120="snížená",N120,0)</f>
        <v>0</v>
      </c>
      <c r="BG120" s="135">
        <f>IF(U120="zákl. přenesená",N120,0)</f>
        <v>0</v>
      </c>
      <c r="BH120" s="135">
        <f>IF(U120="sníž. přenesená",N120,0)</f>
        <v>0</v>
      </c>
      <c r="BI120" s="135">
        <f>IF(U120="nulová",N120,0)</f>
        <v>0</v>
      </c>
      <c r="BJ120" s="21" t="s">
        <v>86</v>
      </c>
      <c r="BK120" s="135">
        <f>ROUND(L120*K120,2)</f>
        <v>0</v>
      </c>
      <c r="BL120" s="21" t="s">
        <v>153</v>
      </c>
      <c r="BM120" s="21" t="s">
        <v>175</v>
      </c>
    </row>
    <row r="121" s="1" customFormat="1" ht="38.25" customHeight="1">
      <c r="B121" s="175"/>
      <c r="C121" s="211" t="s">
        <v>153</v>
      </c>
      <c r="D121" s="211" t="s">
        <v>149</v>
      </c>
      <c r="E121" s="212" t="s">
        <v>377</v>
      </c>
      <c r="F121" s="213" t="s">
        <v>378</v>
      </c>
      <c r="G121" s="213"/>
      <c r="H121" s="213"/>
      <c r="I121" s="213"/>
      <c r="J121" s="214" t="s">
        <v>243</v>
      </c>
      <c r="K121" s="215">
        <v>340</v>
      </c>
      <c r="L121" s="216">
        <v>0</v>
      </c>
      <c r="M121" s="216"/>
      <c r="N121" s="217">
        <f>ROUND(L121*K121,2)</f>
        <v>0</v>
      </c>
      <c r="O121" s="217"/>
      <c r="P121" s="217"/>
      <c r="Q121" s="217"/>
      <c r="R121" s="179"/>
      <c r="T121" s="218" t="s">
        <v>5</v>
      </c>
      <c r="U121" s="55" t="s">
        <v>43</v>
      </c>
      <c r="V121" s="46"/>
      <c r="W121" s="219">
        <f>V121*K121</f>
        <v>0</v>
      </c>
      <c r="X121" s="219">
        <v>0</v>
      </c>
      <c r="Y121" s="219">
        <f>X121*K121</f>
        <v>0</v>
      </c>
      <c r="Z121" s="219">
        <v>0</v>
      </c>
      <c r="AA121" s="220">
        <f>Z121*K121</f>
        <v>0</v>
      </c>
      <c r="AR121" s="21" t="s">
        <v>153</v>
      </c>
      <c r="AT121" s="21" t="s">
        <v>149</v>
      </c>
      <c r="AU121" s="21" t="s">
        <v>86</v>
      </c>
      <c r="AY121" s="21" t="s">
        <v>148</v>
      </c>
      <c r="BE121" s="135">
        <f>IF(U121="základní",N121,0)</f>
        <v>0</v>
      </c>
      <c r="BF121" s="135">
        <f>IF(U121="snížená",N121,0)</f>
        <v>0</v>
      </c>
      <c r="BG121" s="135">
        <f>IF(U121="zákl. přenesená",N121,0)</f>
        <v>0</v>
      </c>
      <c r="BH121" s="135">
        <f>IF(U121="sníž. přenesená",N121,0)</f>
        <v>0</v>
      </c>
      <c r="BI121" s="135">
        <f>IF(U121="nulová",N121,0)</f>
        <v>0</v>
      </c>
      <c r="BJ121" s="21" t="s">
        <v>86</v>
      </c>
      <c r="BK121" s="135">
        <f>ROUND(L121*K121,2)</f>
        <v>0</v>
      </c>
      <c r="BL121" s="21" t="s">
        <v>153</v>
      </c>
      <c r="BM121" s="21" t="s">
        <v>184</v>
      </c>
    </row>
    <row r="122" s="1" customFormat="1" ht="16.5" customHeight="1">
      <c r="B122" s="175"/>
      <c r="C122" s="211" t="s">
        <v>170</v>
      </c>
      <c r="D122" s="211" t="s">
        <v>149</v>
      </c>
      <c r="E122" s="212" t="s">
        <v>379</v>
      </c>
      <c r="F122" s="213" t="s">
        <v>380</v>
      </c>
      <c r="G122" s="213"/>
      <c r="H122" s="213"/>
      <c r="I122" s="213"/>
      <c r="J122" s="214" t="s">
        <v>243</v>
      </c>
      <c r="K122" s="215">
        <v>47</v>
      </c>
      <c r="L122" s="216">
        <v>0</v>
      </c>
      <c r="M122" s="216"/>
      <c r="N122" s="217">
        <f>ROUND(L122*K122,2)</f>
        <v>0</v>
      </c>
      <c r="O122" s="217"/>
      <c r="P122" s="217"/>
      <c r="Q122" s="217"/>
      <c r="R122" s="179"/>
      <c r="T122" s="218" t="s">
        <v>5</v>
      </c>
      <c r="U122" s="55" t="s">
        <v>43</v>
      </c>
      <c r="V122" s="46"/>
      <c r="W122" s="219">
        <f>V122*K122</f>
        <v>0</v>
      </c>
      <c r="X122" s="219">
        <v>6.0000000000000002E-05</v>
      </c>
      <c r="Y122" s="219">
        <f>X122*K122</f>
        <v>0.00282</v>
      </c>
      <c r="Z122" s="219">
        <v>0</v>
      </c>
      <c r="AA122" s="220">
        <f>Z122*K122</f>
        <v>0</v>
      </c>
      <c r="AR122" s="21" t="s">
        <v>153</v>
      </c>
      <c r="AT122" s="21" t="s">
        <v>149</v>
      </c>
      <c r="AU122" s="21" t="s">
        <v>86</v>
      </c>
      <c r="AY122" s="21" t="s">
        <v>148</v>
      </c>
      <c r="BE122" s="135">
        <f>IF(U122="základní",N122,0)</f>
        <v>0</v>
      </c>
      <c r="BF122" s="135">
        <f>IF(U122="snížená",N122,0)</f>
        <v>0</v>
      </c>
      <c r="BG122" s="135">
        <f>IF(U122="zákl. přenesená",N122,0)</f>
        <v>0</v>
      </c>
      <c r="BH122" s="135">
        <f>IF(U122="sníž. přenesená",N122,0)</f>
        <v>0</v>
      </c>
      <c r="BI122" s="135">
        <f>IF(U122="nulová",N122,0)</f>
        <v>0</v>
      </c>
      <c r="BJ122" s="21" t="s">
        <v>86</v>
      </c>
      <c r="BK122" s="135">
        <f>ROUND(L122*K122,2)</f>
        <v>0</v>
      </c>
      <c r="BL122" s="21" t="s">
        <v>153</v>
      </c>
      <c r="BM122" s="21" t="s">
        <v>195</v>
      </c>
    </row>
    <row r="123" s="1" customFormat="1" ht="38.25" customHeight="1">
      <c r="B123" s="175"/>
      <c r="C123" s="211" t="s">
        <v>175</v>
      </c>
      <c r="D123" s="211" t="s">
        <v>149</v>
      </c>
      <c r="E123" s="212" t="s">
        <v>381</v>
      </c>
      <c r="F123" s="213" t="s">
        <v>382</v>
      </c>
      <c r="G123" s="213"/>
      <c r="H123" s="213"/>
      <c r="I123" s="213"/>
      <c r="J123" s="214" t="s">
        <v>243</v>
      </c>
      <c r="K123" s="215">
        <v>47</v>
      </c>
      <c r="L123" s="216">
        <v>0</v>
      </c>
      <c r="M123" s="216"/>
      <c r="N123" s="217">
        <f>ROUND(L123*K123,2)</f>
        <v>0</v>
      </c>
      <c r="O123" s="217"/>
      <c r="P123" s="217"/>
      <c r="Q123" s="217"/>
      <c r="R123" s="179"/>
      <c r="T123" s="218" t="s">
        <v>5</v>
      </c>
      <c r="U123" s="55" t="s">
        <v>43</v>
      </c>
      <c r="V123" s="46"/>
      <c r="W123" s="219">
        <f>V123*K123</f>
        <v>0</v>
      </c>
      <c r="X123" s="219">
        <v>0</v>
      </c>
      <c r="Y123" s="219">
        <f>X123*K123</f>
        <v>0</v>
      </c>
      <c r="Z123" s="219">
        <v>0</v>
      </c>
      <c r="AA123" s="220">
        <f>Z123*K123</f>
        <v>0</v>
      </c>
      <c r="AR123" s="21" t="s">
        <v>153</v>
      </c>
      <c r="AT123" s="21" t="s">
        <v>149</v>
      </c>
      <c r="AU123" s="21" t="s">
        <v>86</v>
      </c>
      <c r="AY123" s="21" t="s">
        <v>148</v>
      </c>
      <c r="BE123" s="135">
        <f>IF(U123="základní",N123,0)</f>
        <v>0</v>
      </c>
      <c r="BF123" s="135">
        <f>IF(U123="snížená",N123,0)</f>
        <v>0</v>
      </c>
      <c r="BG123" s="135">
        <f>IF(U123="zákl. přenesená",N123,0)</f>
        <v>0</v>
      </c>
      <c r="BH123" s="135">
        <f>IF(U123="sníž. přenesená",N123,0)</f>
        <v>0</v>
      </c>
      <c r="BI123" s="135">
        <f>IF(U123="nulová",N123,0)</f>
        <v>0</v>
      </c>
      <c r="BJ123" s="21" t="s">
        <v>86</v>
      </c>
      <c r="BK123" s="135">
        <f>ROUND(L123*K123,2)</f>
        <v>0</v>
      </c>
      <c r="BL123" s="21" t="s">
        <v>153</v>
      </c>
      <c r="BM123" s="21" t="s">
        <v>205</v>
      </c>
    </row>
    <row r="124" s="1" customFormat="1" ht="25.5" customHeight="1">
      <c r="B124" s="175"/>
      <c r="C124" s="211" t="s">
        <v>180</v>
      </c>
      <c r="D124" s="211" t="s">
        <v>149</v>
      </c>
      <c r="E124" s="212" t="s">
        <v>383</v>
      </c>
      <c r="F124" s="213" t="s">
        <v>384</v>
      </c>
      <c r="G124" s="213"/>
      <c r="H124" s="213"/>
      <c r="I124" s="213"/>
      <c r="J124" s="214" t="s">
        <v>152</v>
      </c>
      <c r="K124" s="215">
        <v>47</v>
      </c>
      <c r="L124" s="216">
        <v>0</v>
      </c>
      <c r="M124" s="216"/>
      <c r="N124" s="217">
        <f>ROUND(L124*K124,2)</f>
        <v>0</v>
      </c>
      <c r="O124" s="217"/>
      <c r="P124" s="217"/>
      <c r="Q124" s="217"/>
      <c r="R124" s="179"/>
      <c r="T124" s="218" t="s">
        <v>5</v>
      </c>
      <c r="U124" s="55" t="s">
        <v>43</v>
      </c>
      <c r="V124" s="46"/>
      <c r="W124" s="219">
        <f>V124*K124</f>
        <v>0</v>
      </c>
      <c r="X124" s="219">
        <v>3.0000000000000001E-05</v>
      </c>
      <c r="Y124" s="219">
        <f>X124*K124</f>
        <v>0.00141</v>
      </c>
      <c r="Z124" s="219">
        <v>0</v>
      </c>
      <c r="AA124" s="220">
        <f>Z124*K124</f>
        <v>0</v>
      </c>
      <c r="AR124" s="21" t="s">
        <v>153</v>
      </c>
      <c r="AT124" s="21" t="s">
        <v>149</v>
      </c>
      <c r="AU124" s="21" t="s">
        <v>86</v>
      </c>
      <c r="AY124" s="21" t="s">
        <v>148</v>
      </c>
      <c r="BE124" s="135">
        <f>IF(U124="základní",N124,0)</f>
        <v>0</v>
      </c>
      <c r="BF124" s="135">
        <f>IF(U124="snížená",N124,0)</f>
        <v>0</v>
      </c>
      <c r="BG124" s="135">
        <f>IF(U124="zákl. přenesená",N124,0)</f>
        <v>0</v>
      </c>
      <c r="BH124" s="135">
        <f>IF(U124="sníž. přenesená",N124,0)</f>
        <v>0</v>
      </c>
      <c r="BI124" s="135">
        <f>IF(U124="nulová",N124,0)</f>
        <v>0</v>
      </c>
      <c r="BJ124" s="21" t="s">
        <v>86</v>
      </c>
      <c r="BK124" s="135">
        <f>ROUND(L124*K124,2)</f>
        <v>0</v>
      </c>
      <c r="BL124" s="21" t="s">
        <v>153</v>
      </c>
      <c r="BM124" s="21" t="s">
        <v>216</v>
      </c>
    </row>
    <row r="125" s="1" customFormat="1" ht="38.25" customHeight="1">
      <c r="B125" s="175"/>
      <c r="C125" s="211" t="s">
        <v>184</v>
      </c>
      <c r="D125" s="211" t="s">
        <v>149</v>
      </c>
      <c r="E125" s="212" t="s">
        <v>385</v>
      </c>
      <c r="F125" s="213" t="s">
        <v>386</v>
      </c>
      <c r="G125" s="213"/>
      <c r="H125" s="213"/>
      <c r="I125" s="213"/>
      <c r="J125" s="214" t="s">
        <v>152</v>
      </c>
      <c r="K125" s="215">
        <v>413.5</v>
      </c>
      <c r="L125" s="216">
        <v>0</v>
      </c>
      <c r="M125" s="216"/>
      <c r="N125" s="217">
        <f>ROUND(L125*K125,2)</f>
        <v>0</v>
      </c>
      <c r="O125" s="217"/>
      <c r="P125" s="217"/>
      <c r="Q125" s="217"/>
      <c r="R125" s="179"/>
      <c r="T125" s="218" t="s">
        <v>5</v>
      </c>
      <c r="U125" s="55" t="s">
        <v>43</v>
      </c>
      <c r="V125" s="46"/>
      <c r="W125" s="219">
        <f>V125*K125</f>
        <v>0</v>
      </c>
      <c r="X125" s="219">
        <v>0</v>
      </c>
      <c r="Y125" s="219">
        <f>X125*K125</f>
        <v>0</v>
      </c>
      <c r="Z125" s="219">
        <v>0</v>
      </c>
      <c r="AA125" s="220">
        <f>Z125*K125</f>
        <v>0</v>
      </c>
      <c r="AR125" s="21" t="s">
        <v>153</v>
      </c>
      <c r="AT125" s="21" t="s">
        <v>149</v>
      </c>
      <c r="AU125" s="21" t="s">
        <v>86</v>
      </c>
      <c r="AY125" s="21" t="s">
        <v>148</v>
      </c>
      <c r="BE125" s="135">
        <f>IF(U125="základní",N125,0)</f>
        <v>0</v>
      </c>
      <c r="BF125" s="135">
        <f>IF(U125="snížená",N125,0)</f>
        <v>0</v>
      </c>
      <c r="BG125" s="135">
        <f>IF(U125="zákl. přenesená",N125,0)</f>
        <v>0</v>
      </c>
      <c r="BH125" s="135">
        <f>IF(U125="sníž. přenesená",N125,0)</f>
        <v>0</v>
      </c>
      <c r="BI125" s="135">
        <f>IF(U125="nulová",N125,0)</f>
        <v>0</v>
      </c>
      <c r="BJ125" s="21" t="s">
        <v>86</v>
      </c>
      <c r="BK125" s="135">
        <f>ROUND(L125*K125,2)</f>
        <v>0</v>
      </c>
      <c r="BL125" s="21" t="s">
        <v>153</v>
      </c>
      <c r="BM125" s="21" t="s">
        <v>224</v>
      </c>
    </row>
    <row r="126" s="1" customFormat="1" ht="38.25" customHeight="1">
      <c r="B126" s="175"/>
      <c r="C126" s="211" t="s">
        <v>189</v>
      </c>
      <c r="D126" s="211" t="s">
        <v>149</v>
      </c>
      <c r="E126" s="212" t="s">
        <v>387</v>
      </c>
      <c r="F126" s="213" t="s">
        <v>388</v>
      </c>
      <c r="G126" s="213"/>
      <c r="H126" s="213"/>
      <c r="I126" s="213"/>
      <c r="J126" s="214" t="s">
        <v>193</v>
      </c>
      <c r="K126" s="215">
        <v>0.080000000000000002</v>
      </c>
      <c r="L126" s="216">
        <v>0</v>
      </c>
      <c r="M126" s="216"/>
      <c r="N126" s="217">
        <f>ROUND(L126*K126,2)</f>
        <v>0</v>
      </c>
      <c r="O126" s="217"/>
      <c r="P126" s="217"/>
      <c r="Q126" s="217"/>
      <c r="R126" s="179"/>
      <c r="T126" s="218" t="s">
        <v>5</v>
      </c>
      <c r="U126" s="55" t="s">
        <v>43</v>
      </c>
      <c r="V126" s="46"/>
      <c r="W126" s="219">
        <f>V126*K126</f>
        <v>0</v>
      </c>
      <c r="X126" s="219">
        <v>0</v>
      </c>
      <c r="Y126" s="219">
        <f>X126*K126</f>
        <v>0</v>
      </c>
      <c r="Z126" s="219">
        <v>0</v>
      </c>
      <c r="AA126" s="220">
        <f>Z126*K126</f>
        <v>0</v>
      </c>
      <c r="AR126" s="21" t="s">
        <v>153</v>
      </c>
      <c r="AT126" s="21" t="s">
        <v>149</v>
      </c>
      <c r="AU126" s="21" t="s">
        <v>86</v>
      </c>
      <c r="AY126" s="21" t="s">
        <v>148</v>
      </c>
      <c r="BE126" s="135">
        <f>IF(U126="základní",N126,0)</f>
        <v>0</v>
      </c>
      <c r="BF126" s="135">
        <f>IF(U126="snížená",N126,0)</f>
        <v>0</v>
      </c>
      <c r="BG126" s="135">
        <f>IF(U126="zákl. přenesená",N126,0)</f>
        <v>0</v>
      </c>
      <c r="BH126" s="135">
        <f>IF(U126="sníž. přenesená",N126,0)</f>
        <v>0</v>
      </c>
      <c r="BI126" s="135">
        <f>IF(U126="nulová",N126,0)</f>
        <v>0</v>
      </c>
      <c r="BJ126" s="21" t="s">
        <v>86</v>
      </c>
      <c r="BK126" s="135">
        <f>ROUND(L126*K126,2)</f>
        <v>0</v>
      </c>
      <c r="BL126" s="21" t="s">
        <v>153</v>
      </c>
      <c r="BM126" s="21" t="s">
        <v>232</v>
      </c>
    </row>
    <row r="127" s="1" customFormat="1" ht="25.5" customHeight="1">
      <c r="B127" s="175"/>
      <c r="C127" s="211" t="s">
        <v>195</v>
      </c>
      <c r="D127" s="211" t="s">
        <v>149</v>
      </c>
      <c r="E127" s="212" t="s">
        <v>389</v>
      </c>
      <c r="F127" s="213" t="s">
        <v>390</v>
      </c>
      <c r="G127" s="213"/>
      <c r="H127" s="213"/>
      <c r="I127" s="213"/>
      <c r="J127" s="214" t="s">
        <v>159</v>
      </c>
      <c r="K127" s="215">
        <v>4.7000000000000002</v>
      </c>
      <c r="L127" s="216">
        <v>0</v>
      </c>
      <c r="M127" s="216"/>
      <c r="N127" s="217">
        <f>ROUND(L127*K127,2)</f>
        <v>0</v>
      </c>
      <c r="O127" s="217"/>
      <c r="P127" s="217"/>
      <c r="Q127" s="217"/>
      <c r="R127" s="179"/>
      <c r="T127" s="218" t="s">
        <v>5</v>
      </c>
      <c r="U127" s="55" t="s">
        <v>43</v>
      </c>
      <c r="V127" s="46"/>
      <c r="W127" s="219">
        <f>V127*K127</f>
        <v>0</v>
      </c>
      <c r="X127" s="219">
        <v>0</v>
      </c>
      <c r="Y127" s="219">
        <f>X127*K127</f>
        <v>0</v>
      </c>
      <c r="Z127" s="219">
        <v>0</v>
      </c>
      <c r="AA127" s="220">
        <f>Z127*K127</f>
        <v>0</v>
      </c>
      <c r="AR127" s="21" t="s">
        <v>153</v>
      </c>
      <c r="AT127" s="21" t="s">
        <v>149</v>
      </c>
      <c r="AU127" s="21" t="s">
        <v>86</v>
      </c>
      <c r="AY127" s="21" t="s">
        <v>148</v>
      </c>
      <c r="BE127" s="135">
        <f>IF(U127="základní",N127,0)</f>
        <v>0</v>
      </c>
      <c r="BF127" s="135">
        <f>IF(U127="snížená",N127,0)</f>
        <v>0</v>
      </c>
      <c r="BG127" s="135">
        <f>IF(U127="zákl. přenesená",N127,0)</f>
        <v>0</v>
      </c>
      <c r="BH127" s="135">
        <f>IF(U127="sníž. přenesená",N127,0)</f>
        <v>0</v>
      </c>
      <c r="BI127" s="135">
        <f>IF(U127="nulová",N127,0)</f>
        <v>0</v>
      </c>
      <c r="BJ127" s="21" t="s">
        <v>86</v>
      </c>
      <c r="BK127" s="135">
        <f>ROUND(L127*K127,2)</f>
        <v>0</v>
      </c>
      <c r="BL127" s="21" t="s">
        <v>153</v>
      </c>
      <c r="BM127" s="21" t="s">
        <v>240</v>
      </c>
    </row>
    <row r="128" s="1" customFormat="1" ht="25.5" customHeight="1">
      <c r="B128" s="175"/>
      <c r="C128" s="211" t="s">
        <v>78</v>
      </c>
      <c r="D128" s="211" t="s">
        <v>149</v>
      </c>
      <c r="E128" s="212" t="s">
        <v>391</v>
      </c>
      <c r="F128" s="213" t="s">
        <v>392</v>
      </c>
      <c r="G128" s="213"/>
      <c r="H128" s="213"/>
      <c r="I128" s="213"/>
      <c r="J128" s="214" t="s">
        <v>152</v>
      </c>
      <c r="K128" s="215">
        <v>507.5</v>
      </c>
      <c r="L128" s="216">
        <v>0</v>
      </c>
      <c r="M128" s="216"/>
      <c r="N128" s="217">
        <f>ROUND(L128*K128,2)</f>
        <v>0</v>
      </c>
      <c r="O128" s="217"/>
      <c r="P128" s="217"/>
      <c r="Q128" s="217"/>
      <c r="R128" s="179"/>
      <c r="T128" s="218" t="s">
        <v>5</v>
      </c>
      <c r="U128" s="55" t="s">
        <v>43</v>
      </c>
      <c r="V128" s="46"/>
      <c r="W128" s="219">
        <f>V128*K128</f>
        <v>0</v>
      </c>
      <c r="X128" s="219">
        <v>0</v>
      </c>
      <c r="Y128" s="219">
        <f>X128*K128</f>
        <v>0</v>
      </c>
      <c r="Z128" s="219">
        <v>0</v>
      </c>
      <c r="AA128" s="220">
        <f>Z128*K128</f>
        <v>0</v>
      </c>
      <c r="AR128" s="21" t="s">
        <v>153</v>
      </c>
      <c r="AT128" s="21" t="s">
        <v>149</v>
      </c>
      <c r="AU128" s="21" t="s">
        <v>86</v>
      </c>
      <c r="AY128" s="21" t="s">
        <v>148</v>
      </c>
      <c r="BE128" s="135">
        <f>IF(U128="základní",N128,0)</f>
        <v>0</v>
      </c>
      <c r="BF128" s="135">
        <f>IF(U128="snížená",N128,0)</f>
        <v>0</v>
      </c>
      <c r="BG128" s="135">
        <f>IF(U128="zákl. přenesená",N128,0)</f>
        <v>0</v>
      </c>
      <c r="BH128" s="135">
        <f>IF(U128="sníž. přenesená",N128,0)</f>
        <v>0</v>
      </c>
      <c r="BI128" s="135">
        <f>IF(U128="nulová",N128,0)</f>
        <v>0</v>
      </c>
      <c r="BJ128" s="21" t="s">
        <v>86</v>
      </c>
      <c r="BK128" s="135">
        <f>ROUND(L128*K128,2)</f>
        <v>0</v>
      </c>
      <c r="BL128" s="21" t="s">
        <v>153</v>
      </c>
      <c r="BM128" s="21" t="s">
        <v>248</v>
      </c>
    </row>
    <row r="129" s="1" customFormat="1" ht="63.75" customHeight="1">
      <c r="B129" s="175"/>
      <c r="C129" s="211" t="s">
        <v>308</v>
      </c>
      <c r="D129" s="211" t="s">
        <v>149</v>
      </c>
      <c r="E129" s="212" t="s">
        <v>393</v>
      </c>
      <c r="F129" s="213" t="s">
        <v>394</v>
      </c>
      <c r="G129" s="213"/>
      <c r="H129" s="213"/>
      <c r="I129" s="213"/>
      <c r="J129" s="214" t="s">
        <v>152</v>
      </c>
      <c r="K129" s="215">
        <v>2846</v>
      </c>
      <c r="L129" s="216">
        <v>0</v>
      </c>
      <c r="M129" s="216"/>
      <c r="N129" s="217">
        <f>ROUND(L129*K129,2)</f>
        <v>0</v>
      </c>
      <c r="O129" s="217"/>
      <c r="P129" s="217"/>
      <c r="Q129" s="217"/>
      <c r="R129" s="179"/>
      <c r="T129" s="218" t="s">
        <v>5</v>
      </c>
      <c r="U129" s="55" t="s">
        <v>43</v>
      </c>
      <c r="V129" s="46"/>
      <c r="W129" s="219">
        <f>V129*K129</f>
        <v>0</v>
      </c>
      <c r="X129" s="219">
        <v>0</v>
      </c>
      <c r="Y129" s="219">
        <f>X129*K129</f>
        <v>0</v>
      </c>
      <c r="Z129" s="219">
        <v>0</v>
      </c>
      <c r="AA129" s="220">
        <f>Z129*K129</f>
        <v>0</v>
      </c>
      <c r="AR129" s="21" t="s">
        <v>153</v>
      </c>
      <c r="AT129" s="21" t="s">
        <v>149</v>
      </c>
      <c r="AU129" s="21" t="s">
        <v>86</v>
      </c>
      <c r="AY129" s="21" t="s">
        <v>148</v>
      </c>
      <c r="BE129" s="135">
        <f>IF(U129="základní",N129,0)</f>
        <v>0</v>
      </c>
      <c r="BF129" s="135">
        <f>IF(U129="snížená",N129,0)</f>
        <v>0</v>
      </c>
      <c r="BG129" s="135">
        <f>IF(U129="zákl. přenesená",N129,0)</f>
        <v>0</v>
      </c>
      <c r="BH129" s="135">
        <f>IF(U129="sníž. přenesená",N129,0)</f>
        <v>0</v>
      </c>
      <c r="BI129" s="135">
        <f>IF(U129="nulová",N129,0)</f>
        <v>0</v>
      </c>
      <c r="BJ129" s="21" t="s">
        <v>86</v>
      </c>
      <c r="BK129" s="135">
        <f>ROUND(L129*K129,2)</f>
        <v>0</v>
      </c>
      <c r="BL129" s="21" t="s">
        <v>153</v>
      </c>
      <c r="BM129" s="21" t="s">
        <v>395</v>
      </c>
    </row>
    <row r="130" s="1" customFormat="1" ht="51" customHeight="1">
      <c r="B130" s="175"/>
      <c r="C130" s="211" t="s">
        <v>216</v>
      </c>
      <c r="D130" s="211" t="s">
        <v>149</v>
      </c>
      <c r="E130" s="212" t="s">
        <v>396</v>
      </c>
      <c r="F130" s="213" t="s">
        <v>397</v>
      </c>
      <c r="G130" s="213"/>
      <c r="H130" s="213"/>
      <c r="I130" s="213"/>
      <c r="J130" s="214" t="s">
        <v>152</v>
      </c>
      <c r="K130" s="215">
        <v>2595</v>
      </c>
      <c r="L130" s="216">
        <v>0</v>
      </c>
      <c r="M130" s="216"/>
      <c r="N130" s="217">
        <f>ROUND(L130*K130,2)</f>
        <v>0</v>
      </c>
      <c r="O130" s="217"/>
      <c r="P130" s="217"/>
      <c r="Q130" s="217"/>
      <c r="R130" s="179"/>
      <c r="T130" s="218" t="s">
        <v>5</v>
      </c>
      <c r="U130" s="55" t="s">
        <v>43</v>
      </c>
      <c r="V130" s="46"/>
      <c r="W130" s="219">
        <f>V130*K130</f>
        <v>0</v>
      </c>
      <c r="X130" s="219">
        <v>0</v>
      </c>
      <c r="Y130" s="219">
        <f>X130*K130</f>
        <v>0</v>
      </c>
      <c r="Z130" s="219">
        <v>0</v>
      </c>
      <c r="AA130" s="220">
        <f>Z130*K130</f>
        <v>0</v>
      </c>
      <c r="AR130" s="21" t="s">
        <v>153</v>
      </c>
      <c r="AT130" s="21" t="s">
        <v>149</v>
      </c>
      <c r="AU130" s="21" t="s">
        <v>86</v>
      </c>
      <c r="AY130" s="21" t="s">
        <v>148</v>
      </c>
      <c r="BE130" s="135">
        <f>IF(U130="základní",N130,0)</f>
        <v>0</v>
      </c>
      <c r="BF130" s="135">
        <f>IF(U130="snížená",N130,0)</f>
        <v>0</v>
      </c>
      <c r="BG130" s="135">
        <f>IF(U130="zákl. přenesená",N130,0)</f>
        <v>0</v>
      </c>
      <c r="BH130" s="135">
        <f>IF(U130="sníž. přenesená",N130,0)</f>
        <v>0</v>
      </c>
      <c r="BI130" s="135">
        <f>IF(U130="nulová",N130,0)</f>
        <v>0</v>
      </c>
      <c r="BJ130" s="21" t="s">
        <v>86</v>
      </c>
      <c r="BK130" s="135">
        <f>ROUND(L130*K130,2)</f>
        <v>0</v>
      </c>
      <c r="BL130" s="21" t="s">
        <v>153</v>
      </c>
      <c r="BM130" s="21" t="s">
        <v>256</v>
      </c>
    </row>
    <row r="131" s="1" customFormat="1" ht="25.5" customHeight="1">
      <c r="B131" s="175"/>
      <c r="C131" s="211" t="s">
        <v>78</v>
      </c>
      <c r="D131" s="211" t="s">
        <v>149</v>
      </c>
      <c r="E131" s="212" t="s">
        <v>398</v>
      </c>
      <c r="F131" s="213" t="s">
        <v>399</v>
      </c>
      <c r="G131" s="213"/>
      <c r="H131" s="213"/>
      <c r="I131" s="213"/>
      <c r="J131" s="214" t="s">
        <v>351</v>
      </c>
      <c r="K131" s="215">
        <v>224</v>
      </c>
      <c r="L131" s="216">
        <v>0</v>
      </c>
      <c r="M131" s="216"/>
      <c r="N131" s="217">
        <f>ROUND(L131*K131,2)</f>
        <v>0</v>
      </c>
      <c r="O131" s="217"/>
      <c r="P131" s="217"/>
      <c r="Q131" s="217"/>
      <c r="R131" s="179"/>
      <c r="T131" s="218" t="s">
        <v>5</v>
      </c>
      <c r="U131" s="55" t="s">
        <v>43</v>
      </c>
      <c r="V131" s="46"/>
      <c r="W131" s="219">
        <f>V131*K131</f>
        <v>0</v>
      </c>
      <c r="X131" s="219">
        <v>0</v>
      </c>
      <c r="Y131" s="219">
        <f>X131*K131</f>
        <v>0</v>
      </c>
      <c r="Z131" s="219">
        <v>0</v>
      </c>
      <c r="AA131" s="220">
        <f>Z131*K131</f>
        <v>0</v>
      </c>
      <c r="AR131" s="21" t="s">
        <v>153</v>
      </c>
      <c r="AT131" s="21" t="s">
        <v>149</v>
      </c>
      <c r="AU131" s="21" t="s">
        <v>86</v>
      </c>
      <c r="AY131" s="21" t="s">
        <v>148</v>
      </c>
      <c r="BE131" s="135">
        <f>IF(U131="základní",N131,0)</f>
        <v>0</v>
      </c>
      <c r="BF131" s="135">
        <f>IF(U131="snížená",N131,0)</f>
        <v>0</v>
      </c>
      <c r="BG131" s="135">
        <f>IF(U131="zákl. přenesená",N131,0)</f>
        <v>0</v>
      </c>
      <c r="BH131" s="135">
        <f>IF(U131="sníž. přenesená",N131,0)</f>
        <v>0</v>
      </c>
      <c r="BI131" s="135">
        <f>IF(U131="nulová",N131,0)</f>
        <v>0</v>
      </c>
      <c r="BJ131" s="21" t="s">
        <v>86</v>
      </c>
      <c r="BK131" s="135">
        <f>ROUND(L131*K131,2)</f>
        <v>0</v>
      </c>
      <c r="BL131" s="21" t="s">
        <v>153</v>
      </c>
      <c r="BM131" s="21" t="s">
        <v>264</v>
      </c>
    </row>
    <row r="132" s="1" customFormat="1" ht="25.5" customHeight="1">
      <c r="B132" s="175"/>
      <c r="C132" s="211" t="s">
        <v>78</v>
      </c>
      <c r="D132" s="211" t="s">
        <v>149</v>
      </c>
      <c r="E132" s="212" t="s">
        <v>400</v>
      </c>
      <c r="F132" s="213" t="s">
        <v>401</v>
      </c>
      <c r="G132" s="213"/>
      <c r="H132" s="213"/>
      <c r="I132" s="213"/>
      <c r="J132" s="214" t="s">
        <v>351</v>
      </c>
      <c r="K132" s="215">
        <v>102</v>
      </c>
      <c r="L132" s="216">
        <v>0</v>
      </c>
      <c r="M132" s="216"/>
      <c r="N132" s="217">
        <f>ROUND(L132*K132,2)</f>
        <v>0</v>
      </c>
      <c r="O132" s="217"/>
      <c r="P132" s="217"/>
      <c r="Q132" s="217"/>
      <c r="R132" s="179"/>
      <c r="T132" s="218" t="s">
        <v>5</v>
      </c>
      <c r="U132" s="55" t="s">
        <v>43</v>
      </c>
      <c r="V132" s="46"/>
      <c r="W132" s="219">
        <f>V132*K132</f>
        <v>0</v>
      </c>
      <c r="X132" s="219">
        <v>0</v>
      </c>
      <c r="Y132" s="219">
        <f>X132*K132</f>
        <v>0</v>
      </c>
      <c r="Z132" s="219">
        <v>0</v>
      </c>
      <c r="AA132" s="220">
        <f>Z132*K132</f>
        <v>0</v>
      </c>
      <c r="AR132" s="21" t="s">
        <v>153</v>
      </c>
      <c r="AT132" s="21" t="s">
        <v>149</v>
      </c>
      <c r="AU132" s="21" t="s">
        <v>86</v>
      </c>
      <c r="AY132" s="21" t="s">
        <v>148</v>
      </c>
      <c r="BE132" s="135">
        <f>IF(U132="základní",N132,0)</f>
        <v>0</v>
      </c>
      <c r="BF132" s="135">
        <f>IF(U132="snížená",N132,0)</f>
        <v>0</v>
      </c>
      <c r="BG132" s="135">
        <f>IF(U132="zákl. přenesená",N132,0)</f>
        <v>0</v>
      </c>
      <c r="BH132" s="135">
        <f>IF(U132="sníž. přenesená",N132,0)</f>
        <v>0</v>
      </c>
      <c r="BI132" s="135">
        <f>IF(U132="nulová",N132,0)</f>
        <v>0</v>
      </c>
      <c r="BJ132" s="21" t="s">
        <v>86</v>
      </c>
      <c r="BK132" s="135">
        <f>ROUND(L132*K132,2)</f>
        <v>0</v>
      </c>
      <c r="BL132" s="21" t="s">
        <v>153</v>
      </c>
      <c r="BM132" s="21" t="s">
        <v>273</v>
      </c>
    </row>
    <row r="133" s="1" customFormat="1" ht="25.5" customHeight="1">
      <c r="B133" s="175"/>
      <c r="C133" s="211" t="s">
        <v>78</v>
      </c>
      <c r="D133" s="211" t="s">
        <v>149</v>
      </c>
      <c r="E133" s="212" t="s">
        <v>402</v>
      </c>
      <c r="F133" s="213" t="s">
        <v>403</v>
      </c>
      <c r="G133" s="213"/>
      <c r="H133" s="213"/>
      <c r="I133" s="213"/>
      <c r="J133" s="214" t="s">
        <v>351</v>
      </c>
      <c r="K133" s="215">
        <v>14</v>
      </c>
      <c r="L133" s="216">
        <v>0</v>
      </c>
      <c r="M133" s="216"/>
      <c r="N133" s="217">
        <f>ROUND(L133*K133,2)</f>
        <v>0</v>
      </c>
      <c r="O133" s="217"/>
      <c r="P133" s="217"/>
      <c r="Q133" s="217"/>
      <c r="R133" s="179"/>
      <c r="T133" s="218" t="s">
        <v>5</v>
      </c>
      <c r="U133" s="55" t="s">
        <v>43</v>
      </c>
      <c r="V133" s="46"/>
      <c r="W133" s="219">
        <f>V133*K133</f>
        <v>0</v>
      </c>
      <c r="X133" s="219">
        <v>0</v>
      </c>
      <c r="Y133" s="219">
        <f>X133*K133</f>
        <v>0</v>
      </c>
      <c r="Z133" s="219">
        <v>0</v>
      </c>
      <c r="AA133" s="220">
        <f>Z133*K133</f>
        <v>0</v>
      </c>
      <c r="AR133" s="21" t="s">
        <v>153</v>
      </c>
      <c r="AT133" s="21" t="s">
        <v>149</v>
      </c>
      <c r="AU133" s="21" t="s">
        <v>86</v>
      </c>
      <c r="AY133" s="21" t="s">
        <v>148</v>
      </c>
      <c r="BE133" s="135">
        <f>IF(U133="základní",N133,0)</f>
        <v>0</v>
      </c>
      <c r="BF133" s="135">
        <f>IF(U133="snížená",N133,0)</f>
        <v>0</v>
      </c>
      <c r="BG133" s="135">
        <f>IF(U133="zákl. přenesená",N133,0)</f>
        <v>0</v>
      </c>
      <c r="BH133" s="135">
        <f>IF(U133="sníž. přenesená",N133,0)</f>
        <v>0</v>
      </c>
      <c r="BI133" s="135">
        <f>IF(U133="nulová",N133,0)</f>
        <v>0</v>
      </c>
      <c r="BJ133" s="21" t="s">
        <v>86</v>
      </c>
      <c r="BK133" s="135">
        <f>ROUND(L133*K133,2)</f>
        <v>0</v>
      </c>
      <c r="BL133" s="21" t="s">
        <v>153</v>
      </c>
      <c r="BM133" s="21" t="s">
        <v>291</v>
      </c>
    </row>
    <row r="134" s="1" customFormat="1" ht="25.5" customHeight="1">
      <c r="B134" s="175"/>
      <c r="C134" s="211" t="s">
        <v>313</v>
      </c>
      <c r="D134" s="211" t="s">
        <v>149</v>
      </c>
      <c r="E134" s="212" t="s">
        <v>404</v>
      </c>
      <c r="F134" s="213" t="s">
        <v>405</v>
      </c>
      <c r="G134" s="213"/>
      <c r="H134" s="213"/>
      <c r="I134" s="213"/>
      <c r="J134" s="214" t="s">
        <v>152</v>
      </c>
      <c r="K134" s="215">
        <v>60</v>
      </c>
      <c r="L134" s="216">
        <v>0</v>
      </c>
      <c r="M134" s="216"/>
      <c r="N134" s="217">
        <f>ROUND(L134*K134,2)</f>
        <v>0</v>
      </c>
      <c r="O134" s="217"/>
      <c r="P134" s="217"/>
      <c r="Q134" s="217"/>
      <c r="R134" s="179"/>
      <c r="T134" s="218" t="s">
        <v>5</v>
      </c>
      <c r="U134" s="55" t="s">
        <v>43</v>
      </c>
      <c r="V134" s="46"/>
      <c r="W134" s="219">
        <f>V134*K134</f>
        <v>0</v>
      </c>
      <c r="X134" s="219">
        <v>0</v>
      </c>
      <c r="Y134" s="219">
        <f>X134*K134</f>
        <v>0</v>
      </c>
      <c r="Z134" s="219">
        <v>0</v>
      </c>
      <c r="AA134" s="220">
        <f>Z134*K134</f>
        <v>0</v>
      </c>
      <c r="AR134" s="21" t="s">
        <v>153</v>
      </c>
      <c r="AT134" s="21" t="s">
        <v>149</v>
      </c>
      <c r="AU134" s="21" t="s">
        <v>86</v>
      </c>
      <c r="AY134" s="21" t="s">
        <v>148</v>
      </c>
      <c r="BE134" s="135">
        <f>IF(U134="základní",N134,0)</f>
        <v>0</v>
      </c>
      <c r="BF134" s="135">
        <f>IF(U134="snížená",N134,0)</f>
        <v>0</v>
      </c>
      <c r="BG134" s="135">
        <f>IF(U134="zákl. přenesená",N134,0)</f>
        <v>0</v>
      </c>
      <c r="BH134" s="135">
        <f>IF(U134="sníž. přenesená",N134,0)</f>
        <v>0</v>
      </c>
      <c r="BI134" s="135">
        <f>IF(U134="nulová",N134,0)</f>
        <v>0</v>
      </c>
      <c r="BJ134" s="21" t="s">
        <v>86</v>
      </c>
      <c r="BK134" s="135">
        <f>ROUND(L134*K134,2)</f>
        <v>0</v>
      </c>
      <c r="BL134" s="21" t="s">
        <v>153</v>
      </c>
      <c r="BM134" s="21" t="s">
        <v>406</v>
      </c>
    </row>
    <row r="135" s="1" customFormat="1" ht="25.5" customHeight="1">
      <c r="B135" s="175"/>
      <c r="C135" s="211" t="s">
        <v>317</v>
      </c>
      <c r="D135" s="211" t="s">
        <v>149</v>
      </c>
      <c r="E135" s="212" t="s">
        <v>407</v>
      </c>
      <c r="F135" s="213" t="s">
        <v>408</v>
      </c>
      <c r="G135" s="213"/>
      <c r="H135" s="213"/>
      <c r="I135" s="213"/>
      <c r="J135" s="214" t="s">
        <v>152</v>
      </c>
      <c r="K135" s="215">
        <v>60</v>
      </c>
      <c r="L135" s="216">
        <v>0</v>
      </c>
      <c r="M135" s="216"/>
      <c r="N135" s="217">
        <f>ROUND(L135*K135,2)</f>
        <v>0</v>
      </c>
      <c r="O135" s="217"/>
      <c r="P135" s="217"/>
      <c r="Q135" s="217"/>
      <c r="R135" s="179"/>
      <c r="T135" s="218" t="s">
        <v>5</v>
      </c>
      <c r="U135" s="55" t="s">
        <v>43</v>
      </c>
      <c r="V135" s="46"/>
      <c r="W135" s="219">
        <f>V135*K135</f>
        <v>0</v>
      </c>
      <c r="X135" s="219">
        <v>0</v>
      </c>
      <c r="Y135" s="219">
        <f>X135*K135</f>
        <v>0</v>
      </c>
      <c r="Z135" s="219">
        <v>0</v>
      </c>
      <c r="AA135" s="220">
        <f>Z135*K135</f>
        <v>0</v>
      </c>
      <c r="AR135" s="21" t="s">
        <v>153</v>
      </c>
      <c r="AT135" s="21" t="s">
        <v>149</v>
      </c>
      <c r="AU135" s="21" t="s">
        <v>86</v>
      </c>
      <c r="AY135" s="21" t="s">
        <v>148</v>
      </c>
      <c r="BE135" s="135">
        <f>IF(U135="základní",N135,0)</f>
        <v>0</v>
      </c>
      <c r="BF135" s="135">
        <f>IF(U135="snížená",N135,0)</f>
        <v>0</v>
      </c>
      <c r="BG135" s="135">
        <f>IF(U135="zákl. přenesená",N135,0)</f>
        <v>0</v>
      </c>
      <c r="BH135" s="135">
        <f>IF(U135="sníž. přenesená",N135,0)</f>
        <v>0</v>
      </c>
      <c r="BI135" s="135">
        <f>IF(U135="nulová",N135,0)</f>
        <v>0</v>
      </c>
      <c r="BJ135" s="21" t="s">
        <v>86</v>
      </c>
      <c r="BK135" s="135">
        <f>ROUND(L135*K135,2)</f>
        <v>0</v>
      </c>
      <c r="BL135" s="21" t="s">
        <v>153</v>
      </c>
      <c r="BM135" s="21" t="s">
        <v>409</v>
      </c>
    </row>
    <row r="136" s="1" customFormat="1" ht="25.5" customHeight="1">
      <c r="B136" s="175"/>
      <c r="C136" s="211" t="s">
        <v>78</v>
      </c>
      <c r="D136" s="211" t="s">
        <v>149</v>
      </c>
      <c r="E136" s="212" t="s">
        <v>410</v>
      </c>
      <c r="F136" s="213" t="s">
        <v>411</v>
      </c>
      <c r="G136" s="213"/>
      <c r="H136" s="213"/>
      <c r="I136" s="213"/>
      <c r="J136" s="214" t="s">
        <v>351</v>
      </c>
      <c r="K136" s="215">
        <v>10</v>
      </c>
      <c r="L136" s="216">
        <v>0</v>
      </c>
      <c r="M136" s="216"/>
      <c r="N136" s="217">
        <f>ROUND(L136*K136,2)</f>
        <v>0</v>
      </c>
      <c r="O136" s="217"/>
      <c r="P136" s="217"/>
      <c r="Q136" s="217"/>
      <c r="R136" s="179"/>
      <c r="T136" s="218" t="s">
        <v>5</v>
      </c>
      <c r="U136" s="55" t="s">
        <v>43</v>
      </c>
      <c r="V136" s="46"/>
      <c r="W136" s="219">
        <f>V136*K136</f>
        <v>0</v>
      </c>
      <c r="X136" s="219">
        <v>0</v>
      </c>
      <c r="Y136" s="219">
        <f>X136*K136</f>
        <v>0</v>
      </c>
      <c r="Z136" s="219">
        <v>0</v>
      </c>
      <c r="AA136" s="220">
        <f>Z136*K136</f>
        <v>0</v>
      </c>
      <c r="AR136" s="21" t="s">
        <v>153</v>
      </c>
      <c r="AT136" s="21" t="s">
        <v>149</v>
      </c>
      <c r="AU136" s="21" t="s">
        <v>86</v>
      </c>
      <c r="AY136" s="21" t="s">
        <v>148</v>
      </c>
      <c r="BE136" s="135">
        <f>IF(U136="základní",N136,0)</f>
        <v>0</v>
      </c>
      <c r="BF136" s="135">
        <f>IF(U136="snížená",N136,0)</f>
        <v>0</v>
      </c>
      <c r="BG136" s="135">
        <f>IF(U136="zákl. přenesená",N136,0)</f>
        <v>0</v>
      </c>
      <c r="BH136" s="135">
        <f>IF(U136="sníž. přenesená",N136,0)</f>
        <v>0</v>
      </c>
      <c r="BI136" s="135">
        <f>IF(U136="nulová",N136,0)</f>
        <v>0</v>
      </c>
      <c r="BJ136" s="21" t="s">
        <v>86</v>
      </c>
      <c r="BK136" s="135">
        <f>ROUND(L136*K136,2)</f>
        <v>0</v>
      </c>
      <c r="BL136" s="21" t="s">
        <v>153</v>
      </c>
      <c r="BM136" s="21" t="s">
        <v>299</v>
      </c>
    </row>
    <row r="137" s="1" customFormat="1" ht="38.25" customHeight="1">
      <c r="B137" s="175"/>
      <c r="C137" s="211" t="s">
        <v>11</v>
      </c>
      <c r="D137" s="211" t="s">
        <v>149</v>
      </c>
      <c r="E137" s="212" t="s">
        <v>412</v>
      </c>
      <c r="F137" s="213" t="s">
        <v>413</v>
      </c>
      <c r="G137" s="213"/>
      <c r="H137" s="213"/>
      <c r="I137" s="213"/>
      <c r="J137" s="214" t="s">
        <v>351</v>
      </c>
      <c r="K137" s="215">
        <v>340</v>
      </c>
      <c r="L137" s="216">
        <v>0</v>
      </c>
      <c r="M137" s="216"/>
      <c r="N137" s="217">
        <f>ROUND(L137*K137,2)</f>
        <v>0</v>
      </c>
      <c r="O137" s="217"/>
      <c r="P137" s="217"/>
      <c r="Q137" s="217"/>
      <c r="R137" s="179"/>
      <c r="T137" s="218" t="s">
        <v>5</v>
      </c>
      <c r="U137" s="55" t="s">
        <v>43</v>
      </c>
      <c r="V137" s="46"/>
      <c r="W137" s="219">
        <f>V137*K137</f>
        <v>0</v>
      </c>
      <c r="X137" s="219">
        <v>0</v>
      </c>
      <c r="Y137" s="219">
        <f>X137*K137</f>
        <v>0</v>
      </c>
      <c r="Z137" s="219">
        <v>0</v>
      </c>
      <c r="AA137" s="220">
        <f>Z137*K137</f>
        <v>0</v>
      </c>
      <c r="AR137" s="21" t="s">
        <v>153</v>
      </c>
      <c r="AT137" s="21" t="s">
        <v>149</v>
      </c>
      <c r="AU137" s="21" t="s">
        <v>86</v>
      </c>
      <c r="AY137" s="21" t="s">
        <v>148</v>
      </c>
      <c r="BE137" s="135">
        <f>IF(U137="základní",N137,0)</f>
        <v>0</v>
      </c>
      <c r="BF137" s="135">
        <f>IF(U137="snížená",N137,0)</f>
        <v>0</v>
      </c>
      <c r="BG137" s="135">
        <f>IF(U137="zákl. přenesená",N137,0)</f>
        <v>0</v>
      </c>
      <c r="BH137" s="135">
        <f>IF(U137="sníž. přenesená",N137,0)</f>
        <v>0</v>
      </c>
      <c r="BI137" s="135">
        <f>IF(U137="nulová",N137,0)</f>
        <v>0</v>
      </c>
      <c r="BJ137" s="21" t="s">
        <v>86</v>
      </c>
      <c r="BK137" s="135">
        <f>ROUND(L137*K137,2)</f>
        <v>0</v>
      </c>
      <c r="BL137" s="21" t="s">
        <v>153</v>
      </c>
      <c r="BM137" s="21" t="s">
        <v>308</v>
      </c>
    </row>
    <row r="138" s="1" customFormat="1" ht="16.5" customHeight="1">
      <c r="B138" s="175"/>
      <c r="C138" s="231" t="s">
        <v>236</v>
      </c>
      <c r="D138" s="231" t="s">
        <v>190</v>
      </c>
      <c r="E138" s="232" t="s">
        <v>414</v>
      </c>
      <c r="F138" s="233" t="s">
        <v>415</v>
      </c>
      <c r="G138" s="233"/>
      <c r="H138" s="233"/>
      <c r="I138" s="233"/>
      <c r="J138" s="234" t="s">
        <v>243</v>
      </c>
      <c r="K138" s="235">
        <v>6</v>
      </c>
      <c r="L138" s="236">
        <v>0</v>
      </c>
      <c r="M138" s="236"/>
      <c r="N138" s="237">
        <f>ROUND(L138*K138,2)</f>
        <v>0</v>
      </c>
      <c r="O138" s="217"/>
      <c r="P138" s="217"/>
      <c r="Q138" s="217"/>
      <c r="R138" s="179"/>
      <c r="T138" s="218" t="s">
        <v>5</v>
      </c>
      <c r="U138" s="55" t="s">
        <v>43</v>
      </c>
      <c r="V138" s="46"/>
      <c r="W138" s="219">
        <f>V138*K138</f>
        <v>0</v>
      </c>
      <c r="X138" s="219">
        <v>0</v>
      </c>
      <c r="Y138" s="219">
        <f>X138*K138</f>
        <v>0</v>
      </c>
      <c r="Z138" s="219">
        <v>0</v>
      </c>
      <c r="AA138" s="220">
        <f>Z138*K138</f>
        <v>0</v>
      </c>
      <c r="AR138" s="21" t="s">
        <v>184</v>
      </c>
      <c r="AT138" s="21" t="s">
        <v>190</v>
      </c>
      <c r="AU138" s="21" t="s">
        <v>86</v>
      </c>
      <c r="AY138" s="21" t="s">
        <v>148</v>
      </c>
      <c r="BE138" s="135">
        <f>IF(U138="základní",N138,0)</f>
        <v>0</v>
      </c>
      <c r="BF138" s="135">
        <f>IF(U138="snížená",N138,0)</f>
        <v>0</v>
      </c>
      <c r="BG138" s="135">
        <f>IF(U138="zákl. přenesená",N138,0)</f>
        <v>0</v>
      </c>
      <c r="BH138" s="135">
        <f>IF(U138="sníž. přenesená",N138,0)</f>
        <v>0</v>
      </c>
      <c r="BI138" s="135">
        <f>IF(U138="nulová",N138,0)</f>
        <v>0</v>
      </c>
      <c r="BJ138" s="21" t="s">
        <v>86</v>
      </c>
      <c r="BK138" s="135">
        <f>ROUND(L138*K138,2)</f>
        <v>0</v>
      </c>
      <c r="BL138" s="21" t="s">
        <v>153</v>
      </c>
      <c r="BM138" s="21" t="s">
        <v>317</v>
      </c>
    </row>
    <row r="139" s="1" customFormat="1" ht="16.5" customHeight="1">
      <c r="B139" s="175"/>
      <c r="C139" s="231" t="s">
        <v>240</v>
      </c>
      <c r="D139" s="231" t="s">
        <v>190</v>
      </c>
      <c r="E139" s="232" t="s">
        <v>416</v>
      </c>
      <c r="F139" s="233" t="s">
        <v>417</v>
      </c>
      <c r="G139" s="233"/>
      <c r="H139" s="233"/>
      <c r="I139" s="233"/>
      <c r="J139" s="234" t="s">
        <v>243</v>
      </c>
      <c r="K139" s="235">
        <v>27</v>
      </c>
      <c r="L139" s="236">
        <v>0</v>
      </c>
      <c r="M139" s="236"/>
      <c r="N139" s="237">
        <f>ROUND(L139*K139,2)</f>
        <v>0</v>
      </c>
      <c r="O139" s="217"/>
      <c r="P139" s="217"/>
      <c r="Q139" s="217"/>
      <c r="R139" s="179"/>
      <c r="T139" s="218" t="s">
        <v>5</v>
      </c>
      <c r="U139" s="55" t="s">
        <v>43</v>
      </c>
      <c r="V139" s="46"/>
      <c r="W139" s="219">
        <f>V139*K139</f>
        <v>0</v>
      </c>
      <c r="X139" s="219">
        <v>0</v>
      </c>
      <c r="Y139" s="219">
        <f>X139*K139</f>
        <v>0</v>
      </c>
      <c r="Z139" s="219">
        <v>0</v>
      </c>
      <c r="AA139" s="220">
        <f>Z139*K139</f>
        <v>0</v>
      </c>
      <c r="AR139" s="21" t="s">
        <v>184</v>
      </c>
      <c r="AT139" s="21" t="s">
        <v>190</v>
      </c>
      <c r="AU139" s="21" t="s">
        <v>86</v>
      </c>
      <c r="AY139" s="21" t="s">
        <v>148</v>
      </c>
      <c r="BE139" s="135">
        <f>IF(U139="základní",N139,0)</f>
        <v>0</v>
      </c>
      <c r="BF139" s="135">
        <f>IF(U139="snížená",N139,0)</f>
        <v>0</v>
      </c>
      <c r="BG139" s="135">
        <f>IF(U139="zákl. přenesená",N139,0)</f>
        <v>0</v>
      </c>
      <c r="BH139" s="135">
        <f>IF(U139="sníž. přenesená",N139,0)</f>
        <v>0</v>
      </c>
      <c r="BI139" s="135">
        <f>IF(U139="nulová",N139,0)</f>
        <v>0</v>
      </c>
      <c r="BJ139" s="21" t="s">
        <v>86</v>
      </c>
      <c r="BK139" s="135">
        <f>ROUND(L139*K139,2)</f>
        <v>0</v>
      </c>
      <c r="BL139" s="21" t="s">
        <v>153</v>
      </c>
      <c r="BM139" s="21" t="s">
        <v>278</v>
      </c>
    </row>
    <row r="140" s="1" customFormat="1" ht="16.5" customHeight="1">
      <c r="B140" s="175"/>
      <c r="C140" s="231" t="s">
        <v>78</v>
      </c>
      <c r="D140" s="231" t="s">
        <v>190</v>
      </c>
      <c r="E140" s="232" t="s">
        <v>418</v>
      </c>
      <c r="F140" s="233" t="s">
        <v>419</v>
      </c>
      <c r="G140" s="233"/>
      <c r="H140" s="233"/>
      <c r="I140" s="233"/>
      <c r="J140" s="234" t="s">
        <v>243</v>
      </c>
      <c r="K140" s="235">
        <v>6</v>
      </c>
      <c r="L140" s="236">
        <v>0</v>
      </c>
      <c r="M140" s="236"/>
      <c r="N140" s="237">
        <f>ROUND(L140*K140,2)</f>
        <v>0</v>
      </c>
      <c r="O140" s="217"/>
      <c r="P140" s="217"/>
      <c r="Q140" s="217"/>
      <c r="R140" s="179"/>
      <c r="T140" s="218" t="s">
        <v>5</v>
      </c>
      <c r="U140" s="55" t="s">
        <v>43</v>
      </c>
      <c r="V140" s="46"/>
      <c r="W140" s="219">
        <f>V140*K140</f>
        <v>0</v>
      </c>
      <c r="X140" s="219">
        <v>0</v>
      </c>
      <c r="Y140" s="219">
        <f>X140*K140</f>
        <v>0</v>
      </c>
      <c r="Z140" s="219">
        <v>0</v>
      </c>
      <c r="AA140" s="220">
        <f>Z140*K140</f>
        <v>0</v>
      </c>
      <c r="AR140" s="21" t="s">
        <v>184</v>
      </c>
      <c r="AT140" s="21" t="s">
        <v>190</v>
      </c>
      <c r="AU140" s="21" t="s">
        <v>86</v>
      </c>
      <c r="AY140" s="21" t="s">
        <v>148</v>
      </c>
      <c r="BE140" s="135">
        <f>IF(U140="základní",N140,0)</f>
        <v>0</v>
      </c>
      <c r="BF140" s="135">
        <f>IF(U140="snížená",N140,0)</f>
        <v>0</v>
      </c>
      <c r="BG140" s="135">
        <f>IF(U140="zákl. přenesená",N140,0)</f>
        <v>0</v>
      </c>
      <c r="BH140" s="135">
        <f>IF(U140="sníž. přenesená",N140,0)</f>
        <v>0</v>
      </c>
      <c r="BI140" s="135">
        <f>IF(U140="nulová",N140,0)</f>
        <v>0</v>
      </c>
      <c r="BJ140" s="21" t="s">
        <v>86</v>
      </c>
      <c r="BK140" s="135">
        <f>ROUND(L140*K140,2)</f>
        <v>0</v>
      </c>
      <c r="BL140" s="21" t="s">
        <v>153</v>
      </c>
      <c r="BM140" s="21" t="s">
        <v>166</v>
      </c>
    </row>
    <row r="141" s="1" customFormat="1" ht="16.5" customHeight="1">
      <c r="B141" s="175"/>
      <c r="C141" s="231" t="s">
        <v>78</v>
      </c>
      <c r="D141" s="231" t="s">
        <v>190</v>
      </c>
      <c r="E141" s="232" t="s">
        <v>420</v>
      </c>
      <c r="F141" s="233" t="s">
        <v>421</v>
      </c>
      <c r="G141" s="233"/>
      <c r="H141" s="233"/>
      <c r="I141" s="233"/>
      <c r="J141" s="234" t="s">
        <v>243</v>
      </c>
      <c r="K141" s="235">
        <v>2</v>
      </c>
      <c r="L141" s="236">
        <v>0</v>
      </c>
      <c r="M141" s="236"/>
      <c r="N141" s="237">
        <f>ROUND(L141*K141,2)</f>
        <v>0</v>
      </c>
      <c r="O141" s="217"/>
      <c r="P141" s="217"/>
      <c r="Q141" s="217"/>
      <c r="R141" s="179"/>
      <c r="T141" s="218" t="s">
        <v>5</v>
      </c>
      <c r="U141" s="55" t="s">
        <v>43</v>
      </c>
      <c r="V141" s="46"/>
      <c r="W141" s="219">
        <f>V141*K141</f>
        <v>0</v>
      </c>
      <c r="X141" s="219">
        <v>0</v>
      </c>
      <c r="Y141" s="219">
        <f>X141*K141</f>
        <v>0</v>
      </c>
      <c r="Z141" s="219">
        <v>0</v>
      </c>
      <c r="AA141" s="220">
        <f>Z141*K141</f>
        <v>0</v>
      </c>
      <c r="AR141" s="21" t="s">
        <v>184</v>
      </c>
      <c r="AT141" s="21" t="s">
        <v>190</v>
      </c>
      <c r="AU141" s="21" t="s">
        <v>86</v>
      </c>
      <c r="AY141" s="21" t="s">
        <v>148</v>
      </c>
      <c r="BE141" s="135">
        <f>IF(U141="základní",N141,0)</f>
        <v>0</v>
      </c>
      <c r="BF141" s="135">
        <f>IF(U141="snížená",N141,0)</f>
        <v>0</v>
      </c>
      <c r="BG141" s="135">
        <f>IF(U141="zákl. přenesená",N141,0)</f>
        <v>0</v>
      </c>
      <c r="BH141" s="135">
        <f>IF(U141="sníž. přenesená",N141,0)</f>
        <v>0</v>
      </c>
      <c r="BI141" s="135">
        <f>IF(U141="nulová",N141,0)</f>
        <v>0</v>
      </c>
      <c r="BJ141" s="21" t="s">
        <v>86</v>
      </c>
      <c r="BK141" s="135">
        <f>ROUND(L141*K141,2)</f>
        <v>0</v>
      </c>
      <c r="BL141" s="21" t="s">
        <v>153</v>
      </c>
      <c r="BM141" s="21" t="s">
        <v>422</v>
      </c>
    </row>
    <row r="142" s="1" customFormat="1" ht="16.5" customHeight="1">
      <c r="B142" s="175"/>
      <c r="C142" s="231" t="s">
        <v>78</v>
      </c>
      <c r="D142" s="231" t="s">
        <v>190</v>
      </c>
      <c r="E142" s="232" t="s">
        <v>423</v>
      </c>
      <c r="F142" s="233" t="s">
        <v>424</v>
      </c>
      <c r="G142" s="233"/>
      <c r="H142" s="233"/>
      <c r="I142" s="233"/>
      <c r="J142" s="234" t="s">
        <v>243</v>
      </c>
      <c r="K142" s="235">
        <v>1</v>
      </c>
      <c r="L142" s="236">
        <v>0</v>
      </c>
      <c r="M142" s="236"/>
      <c r="N142" s="237">
        <f>ROUND(L142*K142,2)</f>
        <v>0</v>
      </c>
      <c r="O142" s="217"/>
      <c r="P142" s="217"/>
      <c r="Q142" s="217"/>
      <c r="R142" s="179"/>
      <c r="T142" s="218" t="s">
        <v>5</v>
      </c>
      <c r="U142" s="55" t="s">
        <v>43</v>
      </c>
      <c r="V142" s="46"/>
      <c r="W142" s="219">
        <f>V142*K142</f>
        <v>0</v>
      </c>
      <c r="X142" s="219">
        <v>0</v>
      </c>
      <c r="Y142" s="219">
        <f>X142*K142</f>
        <v>0</v>
      </c>
      <c r="Z142" s="219">
        <v>0</v>
      </c>
      <c r="AA142" s="220">
        <f>Z142*K142</f>
        <v>0</v>
      </c>
      <c r="AR142" s="21" t="s">
        <v>184</v>
      </c>
      <c r="AT142" s="21" t="s">
        <v>190</v>
      </c>
      <c r="AU142" s="21" t="s">
        <v>86</v>
      </c>
      <c r="AY142" s="21" t="s">
        <v>148</v>
      </c>
      <c r="BE142" s="135">
        <f>IF(U142="základní",N142,0)</f>
        <v>0</v>
      </c>
      <c r="BF142" s="135">
        <f>IF(U142="snížená",N142,0)</f>
        <v>0</v>
      </c>
      <c r="BG142" s="135">
        <f>IF(U142="zákl. přenesená",N142,0)</f>
        <v>0</v>
      </c>
      <c r="BH142" s="135">
        <f>IF(U142="sníž. přenesená",N142,0)</f>
        <v>0</v>
      </c>
      <c r="BI142" s="135">
        <f>IF(U142="nulová",N142,0)</f>
        <v>0</v>
      </c>
      <c r="BJ142" s="21" t="s">
        <v>86</v>
      </c>
      <c r="BK142" s="135">
        <f>ROUND(L142*K142,2)</f>
        <v>0</v>
      </c>
      <c r="BL142" s="21" t="s">
        <v>153</v>
      </c>
      <c r="BM142" s="21" t="s">
        <v>425</v>
      </c>
    </row>
    <row r="143" s="1" customFormat="1" ht="16.5" customHeight="1">
      <c r="B143" s="175"/>
      <c r="C143" s="231" t="s">
        <v>78</v>
      </c>
      <c r="D143" s="231" t="s">
        <v>190</v>
      </c>
      <c r="E143" s="232" t="s">
        <v>426</v>
      </c>
      <c r="F143" s="233" t="s">
        <v>427</v>
      </c>
      <c r="G143" s="233"/>
      <c r="H143" s="233"/>
      <c r="I143" s="233"/>
      <c r="J143" s="234" t="s">
        <v>243</v>
      </c>
      <c r="K143" s="235">
        <v>5</v>
      </c>
      <c r="L143" s="236">
        <v>0</v>
      </c>
      <c r="M143" s="236"/>
      <c r="N143" s="237">
        <f>ROUND(L143*K143,2)</f>
        <v>0</v>
      </c>
      <c r="O143" s="217"/>
      <c r="P143" s="217"/>
      <c r="Q143" s="217"/>
      <c r="R143" s="179"/>
      <c r="T143" s="218" t="s">
        <v>5</v>
      </c>
      <c r="U143" s="55" t="s">
        <v>43</v>
      </c>
      <c r="V143" s="46"/>
      <c r="W143" s="219">
        <f>V143*K143</f>
        <v>0</v>
      </c>
      <c r="X143" s="219">
        <v>0</v>
      </c>
      <c r="Y143" s="219">
        <f>X143*K143</f>
        <v>0</v>
      </c>
      <c r="Z143" s="219">
        <v>0</v>
      </c>
      <c r="AA143" s="220">
        <f>Z143*K143</f>
        <v>0</v>
      </c>
      <c r="AR143" s="21" t="s">
        <v>184</v>
      </c>
      <c r="AT143" s="21" t="s">
        <v>190</v>
      </c>
      <c r="AU143" s="21" t="s">
        <v>86</v>
      </c>
      <c r="AY143" s="21" t="s">
        <v>148</v>
      </c>
      <c r="BE143" s="135">
        <f>IF(U143="základní",N143,0)</f>
        <v>0</v>
      </c>
      <c r="BF143" s="135">
        <f>IF(U143="snížená",N143,0)</f>
        <v>0</v>
      </c>
      <c r="BG143" s="135">
        <f>IF(U143="zákl. přenesená",N143,0)</f>
        <v>0</v>
      </c>
      <c r="BH143" s="135">
        <f>IF(U143="sníž. přenesená",N143,0)</f>
        <v>0</v>
      </c>
      <c r="BI143" s="135">
        <f>IF(U143="nulová",N143,0)</f>
        <v>0</v>
      </c>
      <c r="BJ143" s="21" t="s">
        <v>86</v>
      </c>
      <c r="BK143" s="135">
        <f>ROUND(L143*K143,2)</f>
        <v>0</v>
      </c>
      <c r="BL143" s="21" t="s">
        <v>153</v>
      </c>
      <c r="BM143" s="21" t="s">
        <v>428</v>
      </c>
    </row>
    <row r="144" s="1" customFormat="1" ht="16.5" customHeight="1">
      <c r="B144" s="175"/>
      <c r="C144" s="231" t="s">
        <v>78</v>
      </c>
      <c r="D144" s="231" t="s">
        <v>190</v>
      </c>
      <c r="E144" s="232" t="s">
        <v>429</v>
      </c>
      <c r="F144" s="233" t="s">
        <v>430</v>
      </c>
      <c r="G144" s="233"/>
      <c r="H144" s="233"/>
      <c r="I144" s="233"/>
      <c r="J144" s="234" t="s">
        <v>5</v>
      </c>
      <c r="K144" s="235">
        <v>0</v>
      </c>
      <c r="L144" s="236">
        <v>0</v>
      </c>
      <c r="M144" s="236"/>
      <c r="N144" s="237">
        <f>ROUND(L144*K144,2)</f>
        <v>0</v>
      </c>
      <c r="O144" s="217"/>
      <c r="P144" s="217"/>
      <c r="Q144" s="217"/>
      <c r="R144" s="179"/>
      <c r="T144" s="218" t="s">
        <v>5</v>
      </c>
      <c r="U144" s="55" t="s">
        <v>43</v>
      </c>
      <c r="V144" s="46"/>
      <c r="W144" s="219">
        <f>V144*K144</f>
        <v>0</v>
      </c>
      <c r="X144" s="219">
        <v>0</v>
      </c>
      <c r="Y144" s="219">
        <f>X144*K144</f>
        <v>0</v>
      </c>
      <c r="Z144" s="219">
        <v>0</v>
      </c>
      <c r="AA144" s="220">
        <f>Z144*K144</f>
        <v>0</v>
      </c>
      <c r="AR144" s="21" t="s">
        <v>184</v>
      </c>
      <c r="AT144" s="21" t="s">
        <v>190</v>
      </c>
      <c r="AU144" s="21" t="s">
        <v>86</v>
      </c>
      <c r="AY144" s="21" t="s">
        <v>148</v>
      </c>
      <c r="BE144" s="135">
        <f>IF(U144="základní",N144,0)</f>
        <v>0</v>
      </c>
      <c r="BF144" s="135">
        <f>IF(U144="snížená",N144,0)</f>
        <v>0</v>
      </c>
      <c r="BG144" s="135">
        <f>IF(U144="zákl. přenesená",N144,0)</f>
        <v>0</v>
      </c>
      <c r="BH144" s="135">
        <f>IF(U144="sníž. přenesená",N144,0)</f>
        <v>0</v>
      </c>
      <c r="BI144" s="135">
        <f>IF(U144="nulová",N144,0)</f>
        <v>0</v>
      </c>
      <c r="BJ144" s="21" t="s">
        <v>86</v>
      </c>
      <c r="BK144" s="135">
        <f>ROUND(L144*K144,2)</f>
        <v>0</v>
      </c>
      <c r="BL144" s="21" t="s">
        <v>153</v>
      </c>
      <c r="BM144" s="21" t="s">
        <v>431</v>
      </c>
    </row>
    <row r="145" s="1" customFormat="1" ht="25.5" customHeight="1">
      <c r="B145" s="175"/>
      <c r="C145" s="231" t="s">
        <v>10</v>
      </c>
      <c r="D145" s="231" t="s">
        <v>190</v>
      </c>
      <c r="E145" s="232" t="s">
        <v>432</v>
      </c>
      <c r="F145" s="233" t="s">
        <v>433</v>
      </c>
      <c r="G145" s="233"/>
      <c r="H145" s="233"/>
      <c r="I145" s="233"/>
      <c r="J145" s="234" t="s">
        <v>243</v>
      </c>
      <c r="K145" s="235">
        <v>59</v>
      </c>
      <c r="L145" s="236">
        <v>0</v>
      </c>
      <c r="M145" s="236"/>
      <c r="N145" s="237">
        <f>ROUND(L145*K145,2)</f>
        <v>0</v>
      </c>
      <c r="O145" s="217"/>
      <c r="P145" s="217"/>
      <c r="Q145" s="217"/>
      <c r="R145" s="179"/>
      <c r="T145" s="218" t="s">
        <v>5</v>
      </c>
      <c r="U145" s="55" t="s">
        <v>43</v>
      </c>
      <c r="V145" s="46"/>
      <c r="W145" s="219">
        <f>V145*K145</f>
        <v>0</v>
      </c>
      <c r="X145" s="219">
        <v>0</v>
      </c>
      <c r="Y145" s="219">
        <f>X145*K145</f>
        <v>0</v>
      </c>
      <c r="Z145" s="219">
        <v>0</v>
      </c>
      <c r="AA145" s="220">
        <f>Z145*K145</f>
        <v>0</v>
      </c>
      <c r="AR145" s="21" t="s">
        <v>184</v>
      </c>
      <c r="AT145" s="21" t="s">
        <v>190</v>
      </c>
      <c r="AU145" s="21" t="s">
        <v>86</v>
      </c>
      <c r="AY145" s="21" t="s">
        <v>148</v>
      </c>
      <c r="BE145" s="135">
        <f>IF(U145="základní",N145,0)</f>
        <v>0</v>
      </c>
      <c r="BF145" s="135">
        <f>IF(U145="snížená",N145,0)</f>
        <v>0</v>
      </c>
      <c r="BG145" s="135">
        <f>IF(U145="zákl. přenesená",N145,0)</f>
        <v>0</v>
      </c>
      <c r="BH145" s="135">
        <f>IF(U145="sníž. přenesená",N145,0)</f>
        <v>0</v>
      </c>
      <c r="BI145" s="135">
        <f>IF(U145="nulová",N145,0)</f>
        <v>0</v>
      </c>
      <c r="BJ145" s="21" t="s">
        <v>86</v>
      </c>
      <c r="BK145" s="135">
        <f>ROUND(L145*K145,2)</f>
        <v>0</v>
      </c>
      <c r="BL145" s="21" t="s">
        <v>153</v>
      </c>
      <c r="BM145" s="21" t="s">
        <v>434</v>
      </c>
    </row>
    <row r="146" s="1" customFormat="1" ht="25.5" customHeight="1">
      <c r="B146" s="175"/>
      <c r="C146" s="231" t="s">
        <v>248</v>
      </c>
      <c r="D146" s="231" t="s">
        <v>190</v>
      </c>
      <c r="E146" s="232" t="s">
        <v>435</v>
      </c>
      <c r="F146" s="233" t="s">
        <v>436</v>
      </c>
      <c r="G146" s="233"/>
      <c r="H146" s="233"/>
      <c r="I146" s="233"/>
      <c r="J146" s="234" t="s">
        <v>243</v>
      </c>
      <c r="K146" s="235">
        <v>22</v>
      </c>
      <c r="L146" s="236">
        <v>0</v>
      </c>
      <c r="M146" s="236"/>
      <c r="N146" s="237">
        <f>ROUND(L146*K146,2)</f>
        <v>0</v>
      </c>
      <c r="O146" s="217"/>
      <c r="P146" s="217"/>
      <c r="Q146" s="217"/>
      <c r="R146" s="179"/>
      <c r="T146" s="218" t="s">
        <v>5</v>
      </c>
      <c r="U146" s="55" t="s">
        <v>43</v>
      </c>
      <c r="V146" s="46"/>
      <c r="W146" s="219">
        <f>V146*K146</f>
        <v>0</v>
      </c>
      <c r="X146" s="219">
        <v>0</v>
      </c>
      <c r="Y146" s="219">
        <f>X146*K146</f>
        <v>0</v>
      </c>
      <c r="Z146" s="219">
        <v>0</v>
      </c>
      <c r="AA146" s="220">
        <f>Z146*K146</f>
        <v>0</v>
      </c>
      <c r="AR146" s="21" t="s">
        <v>184</v>
      </c>
      <c r="AT146" s="21" t="s">
        <v>190</v>
      </c>
      <c r="AU146" s="21" t="s">
        <v>86</v>
      </c>
      <c r="AY146" s="21" t="s">
        <v>148</v>
      </c>
      <c r="BE146" s="135">
        <f>IF(U146="základní",N146,0)</f>
        <v>0</v>
      </c>
      <c r="BF146" s="135">
        <f>IF(U146="snížená",N146,0)</f>
        <v>0</v>
      </c>
      <c r="BG146" s="135">
        <f>IF(U146="zákl. přenesená",N146,0)</f>
        <v>0</v>
      </c>
      <c r="BH146" s="135">
        <f>IF(U146="sníž. přenesená",N146,0)</f>
        <v>0</v>
      </c>
      <c r="BI146" s="135">
        <f>IF(U146="nulová",N146,0)</f>
        <v>0</v>
      </c>
      <c r="BJ146" s="21" t="s">
        <v>86</v>
      </c>
      <c r="BK146" s="135">
        <f>ROUND(L146*K146,2)</f>
        <v>0</v>
      </c>
      <c r="BL146" s="21" t="s">
        <v>153</v>
      </c>
      <c r="BM146" s="21" t="s">
        <v>437</v>
      </c>
    </row>
    <row r="147" s="1" customFormat="1" ht="25.5" customHeight="1">
      <c r="B147" s="175"/>
      <c r="C147" s="231" t="s">
        <v>252</v>
      </c>
      <c r="D147" s="231" t="s">
        <v>190</v>
      </c>
      <c r="E147" s="232" t="s">
        <v>438</v>
      </c>
      <c r="F147" s="233" t="s">
        <v>439</v>
      </c>
      <c r="G147" s="233"/>
      <c r="H147" s="233"/>
      <c r="I147" s="233"/>
      <c r="J147" s="234" t="s">
        <v>243</v>
      </c>
      <c r="K147" s="235">
        <v>19</v>
      </c>
      <c r="L147" s="236">
        <v>0</v>
      </c>
      <c r="M147" s="236"/>
      <c r="N147" s="237">
        <f>ROUND(L147*K147,2)</f>
        <v>0</v>
      </c>
      <c r="O147" s="217"/>
      <c r="P147" s="217"/>
      <c r="Q147" s="217"/>
      <c r="R147" s="179"/>
      <c r="T147" s="218" t="s">
        <v>5</v>
      </c>
      <c r="U147" s="55" t="s">
        <v>43</v>
      </c>
      <c r="V147" s="46"/>
      <c r="W147" s="219">
        <f>V147*K147</f>
        <v>0</v>
      </c>
      <c r="X147" s="219">
        <v>0</v>
      </c>
      <c r="Y147" s="219">
        <f>X147*K147</f>
        <v>0</v>
      </c>
      <c r="Z147" s="219">
        <v>0</v>
      </c>
      <c r="AA147" s="220">
        <f>Z147*K147</f>
        <v>0</v>
      </c>
      <c r="AR147" s="21" t="s">
        <v>184</v>
      </c>
      <c r="AT147" s="21" t="s">
        <v>190</v>
      </c>
      <c r="AU147" s="21" t="s">
        <v>86</v>
      </c>
      <c r="AY147" s="21" t="s">
        <v>148</v>
      </c>
      <c r="BE147" s="135">
        <f>IF(U147="základní",N147,0)</f>
        <v>0</v>
      </c>
      <c r="BF147" s="135">
        <f>IF(U147="snížená",N147,0)</f>
        <v>0</v>
      </c>
      <c r="BG147" s="135">
        <f>IF(U147="zákl. přenesená",N147,0)</f>
        <v>0</v>
      </c>
      <c r="BH147" s="135">
        <f>IF(U147="sníž. přenesená",N147,0)</f>
        <v>0</v>
      </c>
      <c r="BI147" s="135">
        <f>IF(U147="nulová",N147,0)</f>
        <v>0</v>
      </c>
      <c r="BJ147" s="21" t="s">
        <v>86</v>
      </c>
      <c r="BK147" s="135">
        <f>ROUND(L147*K147,2)</f>
        <v>0</v>
      </c>
      <c r="BL147" s="21" t="s">
        <v>153</v>
      </c>
      <c r="BM147" s="21" t="s">
        <v>440</v>
      </c>
    </row>
    <row r="148" s="1" customFormat="1" ht="25.5" customHeight="1">
      <c r="B148" s="175"/>
      <c r="C148" s="231" t="s">
        <v>256</v>
      </c>
      <c r="D148" s="231" t="s">
        <v>190</v>
      </c>
      <c r="E148" s="232" t="s">
        <v>441</v>
      </c>
      <c r="F148" s="233" t="s">
        <v>442</v>
      </c>
      <c r="G148" s="233"/>
      <c r="H148" s="233"/>
      <c r="I148" s="233"/>
      <c r="J148" s="234" t="s">
        <v>243</v>
      </c>
      <c r="K148" s="235">
        <v>14</v>
      </c>
      <c r="L148" s="236">
        <v>0</v>
      </c>
      <c r="M148" s="236"/>
      <c r="N148" s="237">
        <f>ROUND(L148*K148,2)</f>
        <v>0</v>
      </c>
      <c r="O148" s="217"/>
      <c r="P148" s="217"/>
      <c r="Q148" s="217"/>
      <c r="R148" s="179"/>
      <c r="T148" s="218" t="s">
        <v>5</v>
      </c>
      <c r="U148" s="55" t="s">
        <v>43</v>
      </c>
      <c r="V148" s="46"/>
      <c r="W148" s="219">
        <f>V148*K148</f>
        <v>0</v>
      </c>
      <c r="X148" s="219">
        <v>0</v>
      </c>
      <c r="Y148" s="219">
        <f>X148*K148</f>
        <v>0</v>
      </c>
      <c r="Z148" s="219">
        <v>0</v>
      </c>
      <c r="AA148" s="220">
        <f>Z148*K148</f>
        <v>0</v>
      </c>
      <c r="AR148" s="21" t="s">
        <v>184</v>
      </c>
      <c r="AT148" s="21" t="s">
        <v>190</v>
      </c>
      <c r="AU148" s="21" t="s">
        <v>86</v>
      </c>
      <c r="AY148" s="21" t="s">
        <v>148</v>
      </c>
      <c r="BE148" s="135">
        <f>IF(U148="základní",N148,0)</f>
        <v>0</v>
      </c>
      <c r="BF148" s="135">
        <f>IF(U148="snížená",N148,0)</f>
        <v>0</v>
      </c>
      <c r="BG148" s="135">
        <f>IF(U148="zákl. přenesená",N148,0)</f>
        <v>0</v>
      </c>
      <c r="BH148" s="135">
        <f>IF(U148="sníž. přenesená",N148,0)</f>
        <v>0</v>
      </c>
      <c r="BI148" s="135">
        <f>IF(U148="nulová",N148,0)</f>
        <v>0</v>
      </c>
      <c r="BJ148" s="21" t="s">
        <v>86</v>
      </c>
      <c r="BK148" s="135">
        <f>ROUND(L148*K148,2)</f>
        <v>0</v>
      </c>
      <c r="BL148" s="21" t="s">
        <v>153</v>
      </c>
      <c r="BM148" s="21" t="s">
        <v>443</v>
      </c>
    </row>
    <row r="149" s="1" customFormat="1" ht="16.5" customHeight="1">
      <c r="B149" s="175"/>
      <c r="C149" s="231" t="s">
        <v>78</v>
      </c>
      <c r="D149" s="231" t="s">
        <v>190</v>
      </c>
      <c r="E149" s="232" t="s">
        <v>444</v>
      </c>
      <c r="F149" s="233" t="s">
        <v>445</v>
      </c>
      <c r="G149" s="233"/>
      <c r="H149" s="233"/>
      <c r="I149" s="233"/>
      <c r="J149" s="234" t="s">
        <v>243</v>
      </c>
      <c r="K149" s="235">
        <v>32</v>
      </c>
      <c r="L149" s="236">
        <v>0</v>
      </c>
      <c r="M149" s="236"/>
      <c r="N149" s="237">
        <f>ROUND(L149*K149,2)</f>
        <v>0</v>
      </c>
      <c r="O149" s="217"/>
      <c r="P149" s="217"/>
      <c r="Q149" s="217"/>
      <c r="R149" s="179"/>
      <c r="T149" s="218" t="s">
        <v>5</v>
      </c>
      <c r="U149" s="55" t="s">
        <v>43</v>
      </c>
      <c r="V149" s="46"/>
      <c r="W149" s="219">
        <f>V149*K149</f>
        <v>0</v>
      </c>
      <c r="X149" s="219">
        <v>0</v>
      </c>
      <c r="Y149" s="219">
        <f>X149*K149</f>
        <v>0</v>
      </c>
      <c r="Z149" s="219">
        <v>0</v>
      </c>
      <c r="AA149" s="220">
        <f>Z149*K149</f>
        <v>0</v>
      </c>
      <c r="AR149" s="21" t="s">
        <v>184</v>
      </c>
      <c r="AT149" s="21" t="s">
        <v>190</v>
      </c>
      <c r="AU149" s="21" t="s">
        <v>86</v>
      </c>
      <c r="AY149" s="21" t="s">
        <v>148</v>
      </c>
      <c r="BE149" s="135">
        <f>IF(U149="základní",N149,0)</f>
        <v>0</v>
      </c>
      <c r="BF149" s="135">
        <f>IF(U149="snížená",N149,0)</f>
        <v>0</v>
      </c>
      <c r="BG149" s="135">
        <f>IF(U149="zákl. přenesená",N149,0)</f>
        <v>0</v>
      </c>
      <c r="BH149" s="135">
        <f>IF(U149="sníž. přenesená",N149,0)</f>
        <v>0</v>
      </c>
      <c r="BI149" s="135">
        <f>IF(U149="nulová",N149,0)</f>
        <v>0</v>
      </c>
      <c r="BJ149" s="21" t="s">
        <v>86</v>
      </c>
      <c r="BK149" s="135">
        <f>ROUND(L149*K149,2)</f>
        <v>0</v>
      </c>
      <c r="BL149" s="21" t="s">
        <v>153</v>
      </c>
      <c r="BM149" s="21" t="s">
        <v>446</v>
      </c>
    </row>
    <row r="150" s="1" customFormat="1" ht="16.5" customHeight="1">
      <c r="B150" s="175"/>
      <c r="C150" s="231" t="s">
        <v>260</v>
      </c>
      <c r="D150" s="231" t="s">
        <v>190</v>
      </c>
      <c r="E150" s="232" t="s">
        <v>447</v>
      </c>
      <c r="F150" s="233" t="s">
        <v>448</v>
      </c>
      <c r="G150" s="233"/>
      <c r="H150" s="233"/>
      <c r="I150" s="233"/>
      <c r="J150" s="234" t="s">
        <v>243</v>
      </c>
      <c r="K150" s="235">
        <v>14</v>
      </c>
      <c r="L150" s="236">
        <v>0</v>
      </c>
      <c r="M150" s="236"/>
      <c r="N150" s="237">
        <f>ROUND(L150*K150,2)</f>
        <v>0</v>
      </c>
      <c r="O150" s="217"/>
      <c r="P150" s="217"/>
      <c r="Q150" s="217"/>
      <c r="R150" s="179"/>
      <c r="T150" s="218" t="s">
        <v>5</v>
      </c>
      <c r="U150" s="55" t="s">
        <v>43</v>
      </c>
      <c r="V150" s="46"/>
      <c r="W150" s="219">
        <f>V150*K150</f>
        <v>0</v>
      </c>
      <c r="X150" s="219">
        <v>0</v>
      </c>
      <c r="Y150" s="219">
        <f>X150*K150</f>
        <v>0</v>
      </c>
      <c r="Z150" s="219">
        <v>0</v>
      </c>
      <c r="AA150" s="220">
        <f>Z150*K150</f>
        <v>0</v>
      </c>
      <c r="AR150" s="21" t="s">
        <v>184</v>
      </c>
      <c r="AT150" s="21" t="s">
        <v>190</v>
      </c>
      <c r="AU150" s="21" t="s">
        <v>86</v>
      </c>
      <c r="AY150" s="21" t="s">
        <v>148</v>
      </c>
      <c r="BE150" s="135">
        <f>IF(U150="základní",N150,0)</f>
        <v>0</v>
      </c>
      <c r="BF150" s="135">
        <f>IF(U150="snížená",N150,0)</f>
        <v>0</v>
      </c>
      <c r="BG150" s="135">
        <f>IF(U150="zákl. přenesená",N150,0)</f>
        <v>0</v>
      </c>
      <c r="BH150" s="135">
        <f>IF(U150="sníž. přenesená",N150,0)</f>
        <v>0</v>
      </c>
      <c r="BI150" s="135">
        <f>IF(U150="nulová",N150,0)</f>
        <v>0</v>
      </c>
      <c r="BJ150" s="21" t="s">
        <v>86</v>
      </c>
      <c r="BK150" s="135">
        <f>ROUND(L150*K150,2)</f>
        <v>0</v>
      </c>
      <c r="BL150" s="21" t="s">
        <v>153</v>
      </c>
      <c r="BM150" s="21" t="s">
        <v>449</v>
      </c>
    </row>
    <row r="151" s="1" customFormat="1" ht="16.5" customHeight="1">
      <c r="B151" s="175"/>
      <c r="C151" s="231" t="s">
        <v>78</v>
      </c>
      <c r="D151" s="231" t="s">
        <v>190</v>
      </c>
      <c r="E151" s="232" t="s">
        <v>450</v>
      </c>
      <c r="F151" s="233" t="s">
        <v>451</v>
      </c>
      <c r="G151" s="233"/>
      <c r="H151" s="233"/>
      <c r="I151" s="233"/>
      <c r="J151" s="234" t="s">
        <v>243</v>
      </c>
      <c r="K151" s="235">
        <v>102</v>
      </c>
      <c r="L151" s="236">
        <v>0</v>
      </c>
      <c r="M151" s="236"/>
      <c r="N151" s="237">
        <f>ROUND(L151*K151,2)</f>
        <v>0</v>
      </c>
      <c r="O151" s="217"/>
      <c r="P151" s="217"/>
      <c r="Q151" s="217"/>
      <c r="R151" s="179"/>
      <c r="T151" s="218" t="s">
        <v>5</v>
      </c>
      <c r="U151" s="55" t="s">
        <v>43</v>
      </c>
      <c r="V151" s="46"/>
      <c r="W151" s="219">
        <f>V151*K151</f>
        <v>0</v>
      </c>
      <c r="X151" s="219">
        <v>0</v>
      </c>
      <c r="Y151" s="219">
        <f>X151*K151</f>
        <v>0</v>
      </c>
      <c r="Z151" s="219">
        <v>0</v>
      </c>
      <c r="AA151" s="220">
        <f>Z151*K151</f>
        <v>0</v>
      </c>
      <c r="AR151" s="21" t="s">
        <v>184</v>
      </c>
      <c r="AT151" s="21" t="s">
        <v>190</v>
      </c>
      <c r="AU151" s="21" t="s">
        <v>86</v>
      </c>
      <c r="AY151" s="21" t="s">
        <v>148</v>
      </c>
      <c r="BE151" s="135">
        <f>IF(U151="základní",N151,0)</f>
        <v>0</v>
      </c>
      <c r="BF151" s="135">
        <f>IF(U151="snížená",N151,0)</f>
        <v>0</v>
      </c>
      <c r="BG151" s="135">
        <f>IF(U151="zákl. přenesená",N151,0)</f>
        <v>0</v>
      </c>
      <c r="BH151" s="135">
        <f>IF(U151="sníž. přenesená",N151,0)</f>
        <v>0</v>
      </c>
      <c r="BI151" s="135">
        <f>IF(U151="nulová",N151,0)</f>
        <v>0</v>
      </c>
      <c r="BJ151" s="21" t="s">
        <v>86</v>
      </c>
      <c r="BK151" s="135">
        <f>ROUND(L151*K151,2)</f>
        <v>0</v>
      </c>
      <c r="BL151" s="21" t="s">
        <v>153</v>
      </c>
      <c r="BM151" s="21" t="s">
        <v>452</v>
      </c>
    </row>
    <row r="152" s="1" customFormat="1" ht="25.5" customHeight="1">
      <c r="B152" s="175"/>
      <c r="C152" s="231" t="s">
        <v>78</v>
      </c>
      <c r="D152" s="231" t="s">
        <v>190</v>
      </c>
      <c r="E152" s="232" t="s">
        <v>453</v>
      </c>
      <c r="F152" s="233" t="s">
        <v>454</v>
      </c>
      <c r="G152" s="233"/>
      <c r="H152" s="233"/>
      <c r="I152" s="233"/>
      <c r="J152" s="234" t="s">
        <v>243</v>
      </c>
      <c r="K152" s="235">
        <v>16</v>
      </c>
      <c r="L152" s="236">
        <v>0</v>
      </c>
      <c r="M152" s="236"/>
      <c r="N152" s="237">
        <f>ROUND(L152*K152,2)</f>
        <v>0</v>
      </c>
      <c r="O152" s="217"/>
      <c r="P152" s="217"/>
      <c r="Q152" s="217"/>
      <c r="R152" s="179"/>
      <c r="T152" s="218" t="s">
        <v>5</v>
      </c>
      <c r="U152" s="55" t="s">
        <v>43</v>
      </c>
      <c r="V152" s="46"/>
      <c r="W152" s="219">
        <f>V152*K152</f>
        <v>0</v>
      </c>
      <c r="X152" s="219">
        <v>0</v>
      </c>
      <c r="Y152" s="219">
        <f>X152*K152</f>
        <v>0</v>
      </c>
      <c r="Z152" s="219">
        <v>0</v>
      </c>
      <c r="AA152" s="220">
        <f>Z152*K152</f>
        <v>0</v>
      </c>
      <c r="AR152" s="21" t="s">
        <v>184</v>
      </c>
      <c r="AT152" s="21" t="s">
        <v>190</v>
      </c>
      <c r="AU152" s="21" t="s">
        <v>86</v>
      </c>
      <c r="AY152" s="21" t="s">
        <v>148</v>
      </c>
      <c r="BE152" s="135">
        <f>IF(U152="základní",N152,0)</f>
        <v>0</v>
      </c>
      <c r="BF152" s="135">
        <f>IF(U152="snížená",N152,0)</f>
        <v>0</v>
      </c>
      <c r="BG152" s="135">
        <f>IF(U152="zákl. přenesená",N152,0)</f>
        <v>0</v>
      </c>
      <c r="BH152" s="135">
        <f>IF(U152="sníž. přenesená",N152,0)</f>
        <v>0</v>
      </c>
      <c r="BI152" s="135">
        <f>IF(U152="nulová",N152,0)</f>
        <v>0</v>
      </c>
      <c r="BJ152" s="21" t="s">
        <v>86</v>
      </c>
      <c r="BK152" s="135">
        <f>ROUND(L152*K152,2)</f>
        <v>0</v>
      </c>
      <c r="BL152" s="21" t="s">
        <v>153</v>
      </c>
      <c r="BM152" s="21" t="s">
        <v>455</v>
      </c>
    </row>
    <row r="153" s="1" customFormat="1" ht="25.5" customHeight="1">
      <c r="B153" s="175"/>
      <c r="C153" s="231" t="s">
        <v>78</v>
      </c>
      <c r="D153" s="231" t="s">
        <v>190</v>
      </c>
      <c r="E153" s="232" t="s">
        <v>456</v>
      </c>
      <c r="F153" s="233" t="s">
        <v>457</v>
      </c>
      <c r="G153" s="233"/>
      <c r="H153" s="233"/>
      <c r="I153" s="233"/>
      <c r="J153" s="234" t="s">
        <v>243</v>
      </c>
      <c r="K153" s="235">
        <v>32</v>
      </c>
      <c r="L153" s="236">
        <v>0</v>
      </c>
      <c r="M153" s="236"/>
      <c r="N153" s="237">
        <f>ROUND(L153*K153,2)</f>
        <v>0</v>
      </c>
      <c r="O153" s="217"/>
      <c r="P153" s="217"/>
      <c r="Q153" s="217"/>
      <c r="R153" s="179"/>
      <c r="T153" s="218" t="s">
        <v>5</v>
      </c>
      <c r="U153" s="55" t="s">
        <v>43</v>
      </c>
      <c r="V153" s="46"/>
      <c r="W153" s="219">
        <f>V153*K153</f>
        <v>0</v>
      </c>
      <c r="X153" s="219">
        <v>0</v>
      </c>
      <c r="Y153" s="219">
        <f>X153*K153</f>
        <v>0</v>
      </c>
      <c r="Z153" s="219">
        <v>0</v>
      </c>
      <c r="AA153" s="220">
        <f>Z153*K153</f>
        <v>0</v>
      </c>
      <c r="AR153" s="21" t="s">
        <v>184</v>
      </c>
      <c r="AT153" s="21" t="s">
        <v>190</v>
      </c>
      <c r="AU153" s="21" t="s">
        <v>86</v>
      </c>
      <c r="AY153" s="21" t="s">
        <v>148</v>
      </c>
      <c r="BE153" s="135">
        <f>IF(U153="základní",N153,0)</f>
        <v>0</v>
      </c>
      <c r="BF153" s="135">
        <f>IF(U153="snížená",N153,0)</f>
        <v>0</v>
      </c>
      <c r="BG153" s="135">
        <f>IF(U153="zákl. přenesená",N153,0)</f>
        <v>0</v>
      </c>
      <c r="BH153" s="135">
        <f>IF(U153="sníž. přenesená",N153,0)</f>
        <v>0</v>
      </c>
      <c r="BI153" s="135">
        <f>IF(U153="nulová",N153,0)</f>
        <v>0</v>
      </c>
      <c r="BJ153" s="21" t="s">
        <v>86</v>
      </c>
      <c r="BK153" s="135">
        <f>ROUND(L153*K153,2)</f>
        <v>0</v>
      </c>
      <c r="BL153" s="21" t="s">
        <v>153</v>
      </c>
      <c r="BM153" s="21" t="s">
        <v>458</v>
      </c>
    </row>
    <row r="154" s="1" customFormat="1" ht="16.5" customHeight="1">
      <c r="B154" s="175"/>
      <c r="C154" s="231" t="s">
        <v>264</v>
      </c>
      <c r="D154" s="231" t="s">
        <v>190</v>
      </c>
      <c r="E154" s="232" t="s">
        <v>459</v>
      </c>
      <c r="F154" s="233" t="s">
        <v>460</v>
      </c>
      <c r="G154" s="233"/>
      <c r="H154" s="233"/>
      <c r="I154" s="233"/>
      <c r="J154" s="234" t="s">
        <v>159</v>
      </c>
      <c r="K154" s="235">
        <v>5</v>
      </c>
      <c r="L154" s="236">
        <v>0</v>
      </c>
      <c r="M154" s="236"/>
      <c r="N154" s="237">
        <f>ROUND(L154*K154,2)</f>
        <v>0</v>
      </c>
      <c r="O154" s="217"/>
      <c r="P154" s="217"/>
      <c r="Q154" s="217"/>
      <c r="R154" s="179"/>
      <c r="T154" s="218" t="s">
        <v>5</v>
      </c>
      <c r="U154" s="55" t="s">
        <v>43</v>
      </c>
      <c r="V154" s="46"/>
      <c r="W154" s="219">
        <f>V154*K154</f>
        <v>0</v>
      </c>
      <c r="X154" s="219">
        <v>0</v>
      </c>
      <c r="Y154" s="219">
        <f>X154*K154</f>
        <v>0</v>
      </c>
      <c r="Z154" s="219">
        <v>0</v>
      </c>
      <c r="AA154" s="220">
        <f>Z154*K154</f>
        <v>0</v>
      </c>
      <c r="AR154" s="21" t="s">
        <v>184</v>
      </c>
      <c r="AT154" s="21" t="s">
        <v>190</v>
      </c>
      <c r="AU154" s="21" t="s">
        <v>86</v>
      </c>
      <c r="AY154" s="21" t="s">
        <v>148</v>
      </c>
      <c r="BE154" s="135">
        <f>IF(U154="základní",N154,0)</f>
        <v>0</v>
      </c>
      <c r="BF154" s="135">
        <f>IF(U154="snížená",N154,0)</f>
        <v>0</v>
      </c>
      <c r="BG154" s="135">
        <f>IF(U154="zákl. přenesená",N154,0)</f>
        <v>0</v>
      </c>
      <c r="BH154" s="135">
        <f>IF(U154="sníž. přenesená",N154,0)</f>
        <v>0</v>
      </c>
      <c r="BI154" s="135">
        <f>IF(U154="nulová",N154,0)</f>
        <v>0</v>
      </c>
      <c r="BJ154" s="21" t="s">
        <v>86</v>
      </c>
      <c r="BK154" s="135">
        <f>ROUND(L154*K154,2)</f>
        <v>0</v>
      </c>
      <c r="BL154" s="21" t="s">
        <v>153</v>
      </c>
      <c r="BM154" s="21" t="s">
        <v>461</v>
      </c>
    </row>
    <row r="155" s="1" customFormat="1" ht="38.25" customHeight="1">
      <c r="B155" s="175"/>
      <c r="C155" s="231" t="s">
        <v>268</v>
      </c>
      <c r="D155" s="231" t="s">
        <v>190</v>
      </c>
      <c r="E155" s="232" t="s">
        <v>462</v>
      </c>
      <c r="F155" s="233" t="s">
        <v>463</v>
      </c>
      <c r="G155" s="233"/>
      <c r="H155" s="233"/>
      <c r="I155" s="233"/>
      <c r="J155" s="234" t="s">
        <v>361</v>
      </c>
      <c r="K155" s="235">
        <v>47</v>
      </c>
      <c r="L155" s="236">
        <v>0</v>
      </c>
      <c r="M155" s="236"/>
      <c r="N155" s="237">
        <f>ROUND(L155*K155,2)</f>
        <v>0</v>
      </c>
      <c r="O155" s="217"/>
      <c r="P155" s="217"/>
      <c r="Q155" s="217"/>
      <c r="R155" s="179"/>
      <c r="T155" s="218" t="s">
        <v>5</v>
      </c>
      <c r="U155" s="55" t="s">
        <v>43</v>
      </c>
      <c r="V155" s="46"/>
      <c r="W155" s="219">
        <f>V155*K155</f>
        <v>0</v>
      </c>
      <c r="X155" s="219">
        <v>0</v>
      </c>
      <c r="Y155" s="219">
        <f>X155*K155</f>
        <v>0</v>
      </c>
      <c r="Z155" s="219">
        <v>0</v>
      </c>
      <c r="AA155" s="220">
        <f>Z155*K155</f>
        <v>0</v>
      </c>
      <c r="AR155" s="21" t="s">
        <v>184</v>
      </c>
      <c r="AT155" s="21" t="s">
        <v>190</v>
      </c>
      <c r="AU155" s="21" t="s">
        <v>86</v>
      </c>
      <c r="AY155" s="21" t="s">
        <v>148</v>
      </c>
      <c r="BE155" s="135">
        <f>IF(U155="základní",N155,0)</f>
        <v>0</v>
      </c>
      <c r="BF155" s="135">
        <f>IF(U155="snížená",N155,0)</f>
        <v>0</v>
      </c>
      <c r="BG155" s="135">
        <f>IF(U155="zákl. přenesená",N155,0)</f>
        <v>0</v>
      </c>
      <c r="BH155" s="135">
        <f>IF(U155="sníž. přenesená",N155,0)</f>
        <v>0</v>
      </c>
      <c r="BI155" s="135">
        <f>IF(U155="nulová",N155,0)</f>
        <v>0</v>
      </c>
      <c r="BJ155" s="21" t="s">
        <v>86</v>
      </c>
      <c r="BK155" s="135">
        <f>ROUND(L155*K155,2)</f>
        <v>0</v>
      </c>
      <c r="BL155" s="21" t="s">
        <v>153</v>
      </c>
      <c r="BM155" s="21" t="s">
        <v>464</v>
      </c>
    </row>
    <row r="156" s="1" customFormat="1" ht="25.5" customHeight="1">
      <c r="B156" s="175"/>
      <c r="C156" s="231" t="s">
        <v>273</v>
      </c>
      <c r="D156" s="231" t="s">
        <v>190</v>
      </c>
      <c r="E156" s="232" t="s">
        <v>465</v>
      </c>
      <c r="F156" s="233" t="s">
        <v>466</v>
      </c>
      <c r="G156" s="233"/>
      <c r="H156" s="233"/>
      <c r="I156" s="233"/>
      <c r="J156" s="234" t="s">
        <v>243</v>
      </c>
      <c r="K156" s="235">
        <v>47</v>
      </c>
      <c r="L156" s="236">
        <v>0</v>
      </c>
      <c r="M156" s="236"/>
      <c r="N156" s="237">
        <f>ROUND(L156*K156,2)</f>
        <v>0</v>
      </c>
      <c r="O156" s="217"/>
      <c r="P156" s="217"/>
      <c r="Q156" s="217"/>
      <c r="R156" s="179"/>
      <c r="T156" s="218" t="s">
        <v>5</v>
      </c>
      <c r="U156" s="55" t="s">
        <v>43</v>
      </c>
      <c r="V156" s="46"/>
      <c r="W156" s="219">
        <f>V156*K156</f>
        <v>0</v>
      </c>
      <c r="X156" s="219">
        <v>0</v>
      </c>
      <c r="Y156" s="219">
        <f>X156*K156</f>
        <v>0</v>
      </c>
      <c r="Z156" s="219">
        <v>0</v>
      </c>
      <c r="AA156" s="220">
        <f>Z156*K156</f>
        <v>0</v>
      </c>
      <c r="AR156" s="21" t="s">
        <v>184</v>
      </c>
      <c r="AT156" s="21" t="s">
        <v>190</v>
      </c>
      <c r="AU156" s="21" t="s">
        <v>86</v>
      </c>
      <c r="AY156" s="21" t="s">
        <v>148</v>
      </c>
      <c r="BE156" s="135">
        <f>IF(U156="základní",N156,0)</f>
        <v>0</v>
      </c>
      <c r="BF156" s="135">
        <f>IF(U156="snížená",N156,0)</f>
        <v>0</v>
      </c>
      <c r="BG156" s="135">
        <f>IF(U156="zákl. přenesená",N156,0)</f>
        <v>0</v>
      </c>
      <c r="BH156" s="135">
        <f>IF(U156="sníž. přenesená",N156,0)</f>
        <v>0</v>
      </c>
      <c r="BI156" s="135">
        <f>IF(U156="nulová",N156,0)</f>
        <v>0</v>
      </c>
      <c r="BJ156" s="21" t="s">
        <v>86</v>
      </c>
      <c r="BK156" s="135">
        <f>ROUND(L156*K156,2)</f>
        <v>0</v>
      </c>
      <c r="BL156" s="21" t="s">
        <v>153</v>
      </c>
      <c r="BM156" s="21" t="s">
        <v>467</v>
      </c>
    </row>
    <row r="157" s="1" customFormat="1" ht="16.5" customHeight="1">
      <c r="B157" s="175"/>
      <c r="C157" s="231" t="s">
        <v>286</v>
      </c>
      <c r="D157" s="231" t="s">
        <v>190</v>
      </c>
      <c r="E157" s="232" t="s">
        <v>468</v>
      </c>
      <c r="F157" s="233" t="s">
        <v>469</v>
      </c>
      <c r="G157" s="233"/>
      <c r="H157" s="233"/>
      <c r="I157" s="233"/>
      <c r="J157" s="234" t="s">
        <v>159</v>
      </c>
      <c r="K157" s="235">
        <v>37</v>
      </c>
      <c r="L157" s="236">
        <v>0</v>
      </c>
      <c r="M157" s="236"/>
      <c r="N157" s="237">
        <f>ROUND(L157*K157,2)</f>
        <v>0</v>
      </c>
      <c r="O157" s="217"/>
      <c r="P157" s="217"/>
      <c r="Q157" s="217"/>
      <c r="R157" s="179"/>
      <c r="T157" s="218" t="s">
        <v>5</v>
      </c>
      <c r="U157" s="55" t="s">
        <v>43</v>
      </c>
      <c r="V157" s="46"/>
      <c r="W157" s="219">
        <f>V157*K157</f>
        <v>0</v>
      </c>
      <c r="X157" s="219">
        <v>0</v>
      </c>
      <c r="Y157" s="219">
        <f>X157*K157</f>
        <v>0</v>
      </c>
      <c r="Z157" s="219">
        <v>0</v>
      </c>
      <c r="AA157" s="220">
        <f>Z157*K157</f>
        <v>0</v>
      </c>
      <c r="AR157" s="21" t="s">
        <v>184</v>
      </c>
      <c r="AT157" s="21" t="s">
        <v>190</v>
      </c>
      <c r="AU157" s="21" t="s">
        <v>86</v>
      </c>
      <c r="AY157" s="21" t="s">
        <v>148</v>
      </c>
      <c r="BE157" s="135">
        <f>IF(U157="základní",N157,0)</f>
        <v>0</v>
      </c>
      <c r="BF157" s="135">
        <f>IF(U157="snížená",N157,0)</f>
        <v>0</v>
      </c>
      <c r="BG157" s="135">
        <f>IF(U157="zákl. přenesená",N157,0)</f>
        <v>0</v>
      </c>
      <c r="BH157" s="135">
        <f>IF(U157="sníž. přenesená",N157,0)</f>
        <v>0</v>
      </c>
      <c r="BI157" s="135">
        <f>IF(U157="nulová",N157,0)</f>
        <v>0</v>
      </c>
      <c r="BJ157" s="21" t="s">
        <v>86</v>
      </c>
      <c r="BK157" s="135">
        <f>ROUND(L157*K157,2)</f>
        <v>0</v>
      </c>
      <c r="BL157" s="21" t="s">
        <v>153</v>
      </c>
      <c r="BM157" s="21" t="s">
        <v>470</v>
      </c>
    </row>
    <row r="158" s="1" customFormat="1" ht="25.5" customHeight="1">
      <c r="B158" s="175"/>
      <c r="C158" s="231" t="s">
        <v>291</v>
      </c>
      <c r="D158" s="231" t="s">
        <v>190</v>
      </c>
      <c r="E158" s="232" t="s">
        <v>471</v>
      </c>
      <c r="F158" s="233" t="s">
        <v>472</v>
      </c>
      <c r="G158" s="233"/>
      <c r="H158" s="233"/>
      <c r="I158" s="233"/>
      <c r="J158" s="234" t="s">
        <v>243</v>
      </c>
      <c r="K158" s="235">
        <v>915</v>
      </c>
      <c r="L158" s="236">
        <v>0</v>
      </c>
      <c r="M158" s="236"/>
      <c r="N158" s="237">
        <f>ROUND(L158*K158,2)</f>
        <v>0</v>
      </c>
      <c r="O158" s="217"/>
      <c r="P158" s="217"/>
      <c r="Q158" s="217"/>
      <c r="R158" s="179"/>
      <c r="T158" s="218" t="s">
        <v>5</v>
      </c>
      <c r="U158" s="55" t="s">
        <v>43</v>
      </c>
      <c r="V158" s="46"/>
      <c r="W158" s="219">
        <f>V158*K158</f>
        <v>0</v>
      </c>
      <c r="X158" s="219">
        <v>0</v>
      </c>
      <c r="Y158" s="219">
        <f>X158*K158</f>
        <v>0</v>
      </c>
      <c r="Z158" s="219">
        <v>0</v>
      </c>
      <c r="AA158" s="220">
        <f>Z158*K158</f>
        <v>0</v>
      </c>
      <c r="AR158" s="21" t="s">
        <v>184</v>
      </c>
      <c r="AT158" s="21" t="s">
        <v>190</v>
      </c>
      <c r="AU158" s="21" t="s">
        <v>86</v>
      </c>
      <c r="AY158" s="21" t="s">
        <v>148</v>
      </c>
      <c r="BE158" s="135">
        <f>IF(U158="základní",N158,0)</f>
        <v>0</v>
      </c>
      <c r="BF158" s="135">
        <f>IF(U158="snížená",N158,0)</f>
        <v>0</v>
      </c>
      <c r="BG158" s="135">
        <f>IF(U158="zákl. přenesená",N158,0)</f>
        <v>0</v>
      </c>
      <c r="BH158" s="135">
        <f>IF(U158="sníž. přenesená",N158,0)</f>
        <v>0</v>
      </c>
      <c r="BI158" s="135">
        <f>IF(U158="nulová",N158,0)</f>
        <v>0</v>
      </c>
      <c r="BJ158" s="21" t="s">
        <v>86</v>
      </c>
      <c r="BK158" s="135">
        <f>ROUND(L158*K158,2)</f>
        <v>0</v>
      </c>
      <c r="BL158" s="21" t="s">
        <v>153</v>
      </c>
      <c r="BM158" s="21" t="s">
        <v>473</v>
      </c>
    </row>
    <row r="159" s="1" customFormat="1" ht="25.5" customHeight="1">
      <c r="B159" s="175"/>
      <c r="C159" s="231" t="s">
        <v>295</v>
      </c>
      <c r="D159" s="231" t="s">
        <v>190</v>
      </c>
      <c r="E159" s="232" t="s">
        <v>474</v>
      </c>
      <c r="F159" s="233" t="s">
        <v>475</v>
      </c>
      <c r="G159" s="233"/>
      <c r="H159" s="233"/>
      <c r="I159" s="233"/>
      <c r="J159" s="234" t="s">
        <v>476</v>
      </c>
      <c r="K159" s="235">
        <v>72</v>
      </c>
      <c r="L159" s="236">
        <v>0</v>
      </c>
      <c r="M159" s="236"/>
      <c r="N159" s="237">
        <f>ROUND(L159*K159,2)</f>
        <v>0</v>
      </c>
      <c r="O159" s="217"/>
      <c r="P159" s="217"/>
      <c r="Q159" s="217"/>
      <c r="R159" s="179"/>
      <c r="T159" s="218" t="s">
        <v>5</v>
      </c>
      <c r="U159" s="55" t="s">
        <v>43</v>
      </c>
      <c r="V159" s="46"/>
      <c r="W159" s="219">
        <f>V159*K159</f>
        <v>0</v>
      </c>
      <c r="X159" s="219">
        <v>0</v>
      </c>
      <c r="Y159" s="219">
        <f>X159*K159</f>
        <v>0</v>
      </c>
      <c r="Z159" s="219">
        <v>0</v>
      </c>
      <c r="AA159" s="220">
        <f>Z159*K159</f>
        <v>0</v>
      </c>
      <c r="AR159" s="21" t="s">
        <v>184</v>
      </c>
      <c r="AT159" s="21" t="s">
        <v>190</v>
      </c>
      <c r="AU159" s="21" t="s">
        <v>86</v>
      </c>
      <c r="AY159" s="21" t="s">
        <v>148</v>
      </c>
      <c r="BE159" s="135">
        <f>IF(U159="základní",N159,0)</f>
        <v>0</v>
      </c>
      <c r="BF159" s="135">
        <f>IF(U159="snížená",N159,0)</f>
        <v>0</v>
      </c>
      <c r="BG159" s="135">
        <f>IF(U159="zákl. přenesená",N159,0)</f>
        <v>0</v>
      </c>
      <c r="BH159" s="135">
        <f>IF(U159="sníž. přenesená",N159,0)</f>
        <v>0</v>
      </c>
      <c r="BI159" s="135">
        <f>IF(U159="nulová",N159,0)</f>
        <v>0</v>
      </c>
      <c r="BJ159" s="21" t="s">
        <v>86</v>
      </c>
      <c r="BK159" s="135">
        <f>ROUND(L159*K159,2)</f>
        <v>0</v>
      </c>
      <c r="BL159" s="21" t="s">
        <v>153</v>
      </c>
      <c r="BM159" s="21" t="s">
        <v>477</v>
      </c>
    </row>
    <row r="160" s="1" customFormat="1" ht="25.5" customHeight="1">
      <c r="B160" s="175"/>
      <c r="C160" s="231" t="s">
        <v>299</v>
      </c>
      <c r="D160" s="231" t="s">
        <v>190</v>
      </c>
      <c r="E160" s="232" t="s">
        <v>478</v>
      </c>
      <c r="F160" s="233" t="s">
        <v>479</v>
      </c>
      <c r="G160" s="233"/>
      <c r="H160" s="233"/>
      <c r="I160" s="233"/>
      <c r="J160" s="234" t="s">
        <v>476</v>
      </c>
      <c r="K160" s="235">
        <v>3</v>
      </c>
      <c r="L160" s="236">
        <v>0</v>
      </c>
      <c r="M160" s="236"/>
      <c r="N160" s="237">
        <f>ROUND(L160*K160,2)</f>
        <v>0</v>
      </c>
      <c r="O160" s="217"/>
      <c r="P160" s="217"/>
      <c r="Q160" s="217"/>
      <c r="R160" s="179"/>
      <c r="T160" s="218" t="s">
        <v>5</v>
      </c>
      <c r="U160" s="55" t="s">
        <v>43</v>
      </c>
      <c r="V160" s="46"/>
      <c r="W160" s="219">
        <f>V160*K160</f>
        <v>0</v>
      </c>
      <c r="X160" s="219">
        <v>0</v>
      </c>
      <c r="Y160" s="219">
        <f>X160*K160</f>
        <v>0</v>
      </c>
      <c r="Z160" s="219">
        <v>0</v>
      </c>
      <c r="AA160" s="220">
        <f>Z160*K160</f>
        <v>0</v>
      </c>
      <c r="AR160" s="21" t="s">
        <v>184</v>
      </c>
      <c r="AT160" s="21" t="s">
        <v>190</v>
      </c>
      <c r="AU160" s="21" t="s">
        <v>86</v>
      </c>
      <c r="AY160" s="21" t="s">
        <v>148</v>
      </c>
      <c r="BE160" s="135">
        <f>IF(U160="základní",N160,0)</f>
        <v>0</v>
      </c>
      <c r="BF160" s="135">
        <f>IF(U160="snížená",N160,0)</f>
        <v>0</v>
      </c>
      <c r="BG160" s="135">
        <f>IF(U160="zákl. přenesená",N160,0)</f>
        <v>0</v>
      </c>
      <c r="BH160" s="135">
        <f>IF(U160="sníž. přenesená",N160,0)</f>
        <v>0</v>
      </c>
      <c r="BI160" s="135">
        <f>IF(U160="nulová",N160,0)</f>
        <v>0</v>
      </c>
      <c r="BJ160" s="21" t="s">
        <v>86</v>
      </c>
      <c r="BK160" s="135">
        <f>ROUND(L160*K160,2)</f>
        <v>0</v>
      </c>
      <c r="BL160" s="21" t="s">
        <v>153</v>
      </c>
      <c r="BM160" s="21" t="s">
        <v>480</v>
      </c>
    </row>
    <row r="161" s="1" customFormat="1" ht="25.5" customHeight="1">
      <c r="B161" s="175"/>
      <c r="C161" s="231" t="s">
        <v>303</v>
      </c>
      <c r="D161" s="231" t="s">
        <v>190</v>
      </c>
      <c r="E161" s="232" t="s">
        <v>481</v>
      </c>
      <c r="F161" s="233" t="s">
        <v>482</v>
      </c>
      <c r="G161" s="233"/>
      <c r="H161" s="233"/>
      <c r="I161" s="233"/>
      <c r="J161" s="234" t="s">
        <v>476</v>
      </c>
      <c r="K161" s="235">
        <v>85</v>
      </c>
      <c r="L161" s="236">
        <v>0</v>
      </c>
      <c r="M161" s="236"/>
      <c r="N161" s="237">
        <f>ROUND(L161*K161,2)</f>
        <v>0</v>
      </c>
      <c r="O161" s="217"/>
      <c r="P161" s="217"/>
      <c r="Q161" s="217"/>
      <c r="R161" s="179"/>
      <c r="T161" s="218" t="s">
        <v>5</v>
      </c>
      <c r="U161" s="55" t="s">
        <v>43</v>
      </c>
      <c r="V161" s="46"/>
      <c r="W161" s="219">
        <f>V161*K161</f>
        <v>0</v>
      </c>
      <c r="X161" s="219">
        <v>0</v>
      </c>
      <c r="Y161" s="219">
        <f>X161*K161</f>
        <v>0</v>
      </c>
      <c r="Z161" s="219">
        <v>0</v>
      </c>
      <c r="AA161" s="220">
        <f>Z161*K161</f>
        <v>0</v>
      </c>
      <c r="AR161" s="21" t="s">
        <v>184</v>
      </c>
      <c r="AT161" s="21" t="s">
        <v>190</v>
      </c>
      <c r="AU161" s="21" t="s">
        <v>86</v>
      </c>
      <c r="AY161" s="21" t="s">
        <v>148</v>
      </c>
      <c r="BE161" s="135">
        <f>IF(U161="základní",N161,0)</f>
        <v>0</v>
      </c>
      <c r="BF161" s="135">
        <f>IF(U161="snížená",N161,0)</f>
        <v>0</v>
      </c>
      <c r="BG161" s="135">
        <f>IF(U161="zákl. přenesená",N161,0)</f>
        <v>0</v>
      </c>
      <c r="BH161" s="135">
        <f>IF(U161="sníž. přenesená",N161,0)</f>
        <v>0</v>
      </c>
      <c r="BI161" s="135">
        <f>IF(U161="nulová",N161,0)</f>
        <v>0</v>
      </c>
      <c r="BJ161" s="21" t="s">
        <v>86</v>
      </c>
      <c r="BK161" s="135">
        <f>ROUND(L161*K161,2)</f>
        <v>0</v>
      </c>
      <c r="BL161" s="21" t="s">
        <v>153</v>
      </c>
      <c r="BM161" s="21" t="s">
        <v>483</v>
      </c>
    </row>
    <row r="162" s="1" customFormat="1" ht="51" customHeight="1">
      <c r="B162" s="175"/>
      <c r="C162" s="211" t="s">
        <v>78</v>
      </c>
      <c r="D162" s="211" t="s">
        <v>149</v>
      </c>
      <c r="E162" s="212" t="s">
        <v>484</v>
      </c>
      <c r="F162" s="213" t="s">
        <v>485</v>
      </c>
      <c r="G162" s="213"/>
      <c r="H162" s="213"/>
      <c r="I162" s="213"/>
      <c r="J162" s="214" t="s">
        <v>243</v>
      </c>
      <c r="K162" s="215">
        <v>500</v>
      </c>
      <c r="L162" s="216">
        <v>0</v>
      </c>
      <c r="M162" s="216"/>
      <c r="N162" s="217">
        <f>ROUND(L162*K162,2)</f>
        <v>0</v>
      </c>
      <c r="O162" s="217"/>
      <c r="P162" s="217"/>
      <c r="Q162" s="217"/>
      <c r="R162" s="179"/>
      <c r="T162" s="218" t="s">
        <v>5</v>
      </c>
      <c r="U162" s="55" t="s">
        <v>43</v>
      </c>
      <c r="V162" s="46"/>
      <c r="W162" s="219">
        <f>V162*K162</f>
        <v>0</v>
      </c>
      <c r="X162" s="219">
        <v>0</v>
      </c>
      <c r="Y162" s="219">
        <f>X162*K162</f>
        <v>0</v>
      </c>
      <c r="Z162" s="219">
        <v>0</v>
      </c>
      <c r="AA162" s="220">
        <f>Z162*K162</f>
        <v>0</v>
      </c>
      <c r="AR162" s="21" t="s">
        <v>153</v>
      </c>
      <c r="AT162" s="21" t="s">
        <v>149</v>
      </c>
      <c r="AU162" s="21" t="s">
        <v>86</v>
      </c>
      <c r="AY162" s="21" t="s">
        <v>148</v>
      </c>
      <c r="BE162" s="135">
        <f>IF(U162="základní",N162,0)</f>
        <v>0</v>
      </c>
      <c r="BF162" s="135">
        <f>IF(U162="snížená",N162,0)</f>
        <v>0</v>
      </c>
      <c r="BG162" s="135">
        <f>IF(U162="zákl. přenesená",N162,0)</f>
        <v>0</v>
      </c>
      <c r="BH162" s="135">
        <f>IF(U162="sníž. přenesená",N162,0)</f>
        <v>0</v>
      </c>
      <c r="BI162" s="135">
        <f>IF(U162="nulová",N162,0)</f>
        <v>0</v>
      </c>
      <c r="BJ162" s="21" t="s">
        <v>86</v>
      </c>
      <c r="BK162" s="135">
        <f>ROUND(L162*K162,2)</f>
        <v>0</v>
      </c>
      <c r="BL162" s="21" t="s">
        <v>153</v>
      </c>
      <c r="BM162" s="21" t="s">
        <v>486</v>
      </c>
    </row>
    <row r="163" s="1" customFormat="1" ht="51" customHeight="1">
      <c r="B163" s="175"/>
      <c r="C163" s="211" t="s">
        <v>78</v>
      </c>
      <c r="D163" s="211" t="s">
        <v>149</v>
      </c>
      <c r="E163" s="212" t="s">
        <v>373</v>
      </c>
      <c r="F163" s="213" t="s">
        <v>374</v>
      </c>
      <c r="G163" s="213"/>
      <c r="H163" s="213"/>
      <c r="I163" s="213"/>
      <c r="J163" s="214" t="s">
        <v>243</v>
      </c>
      <c r="K163" s="215">
        <v>500</v>
      </c>
      <c r="L163" s="216">
        <v>0</v>
      </c>
      <c r="M163" s="216"/>
      <c r="N163" s="217">
        <f>ROUND(L163*K163,2)</f>
        <v>0</v>
      </c>
      <c r="O163" s="217"/>
      <c r="P163" s="217"/>
      <c r="Q163" s="217"/>
      <c r="R163" s="179"/>
      <c r="T163" s="218" t="s">
        <v>5</v>
      </c>
      <c r="U163" s="55" t="s">
        <v>43</v>
      </c>
      <c r="V163" s="46"/>
      <c r="W163" s="219">
        <f>V163*K163</f>
        <v>0</v>
      </c>
      <c r="X163" s="219">
        <v>0</v>
      </c>
      <c r="Y163" s="219">
        <f>X163*K163</f>
        <v>0</v>
      </c>
      <c r="Z163" s="219">
        <v>0</v>
      </c>
      <c r="AA163" s="220">
        <f>Z163*K163</f>
        <v>0</v>
      </c>
      <c r="AR163" s="21" t="s">
        <v>153</v>
      </c>
      <c r="AT163" s="21" t="s">
        <v>149</v>
      </c>
      <c r="AU163" s="21" t="s">
        <v>86</v>
      </c>
      <c r="AY163" s="21" t="s">
        <v>148</v>
      </c>
      <c r="BE163" s="135">
        <f>IF(U163="základní",N163,0)</f>
        <v>0</v>
      </c>
      <c r="BF163" s="135">
        <f>IF(U163="snížená",N163,0)</f>
        <v>0</v>
      </c>
      <c r="BG163" s="135">
        <f>IF(U163="zákl. přenesená",N163,0)</f>
        <v>0</v>
      </c>
      <c r="BH163" s="135">
        <f>IF(U163="sníž. přenesená",N163,0)</f>
        <v>0</v>
      </c>
      <c r="BI163" s="135">
        <f>IF(U163="nulová",N163,0)</f>
        <v>0</v>
      </c>
      <c r="BJ163" s="21" t="s">
        <v>86</v>
      </c>
      <c r="BK163" s="135">
        <f>ROUND(L163*K163,2)</f>
        <v>0</v>
      </c>
      <c r="BL163" s="21" t="s">
        <v>153</v>
      </c>
      <c r="BM163" s="21" t="s">
        <v>487</v>
      </c>
    </row>
    <row r="164" s="1" customFormat="1" ht="38.25" customHeight="1">
      <c r="B164" s="175"/>
      <c r="C164" s="211" t="s">
        <v>78</v>
      </c>
      <c r="D164" s="211" t="s">
        <v>149</v>
      </c>
      <c r="E164" s="212" t="s">
        <v>377</v>
      </c>
      <c r="F164" s="213" t="s">
        <v>378</v>
      </c>
      <c r="G164" s="213"/>
      <c r="H164" s="213"/>
      <c r="I164" s="213"/>
      <c r="J164" s="214" t="s">
        <v>243</v>
      </c>
      <c r="K164" s="215">
        <v>1000</v>
      </c>
      <c r="L164" s="216">
        <v>0</v>
      </c>
      <c r="M164" s="216"/>
      <c r="N164" s="217">
        <f>ROUND(L164*K164,2)</f>
        <v>0</v>
      </c>
      <c r="O164" s="217"/>
      <c r="P164" s="217"/>
      <c r="Q164" s="217"/>
      <c r="R164" s="179"/>
      <c r="T164" s="218" t="s">
        <v>5</v>
      </c>
      <c r="U164" s="55" t="s">
        <v>43</v>
      </c>
      <c r="V164" s="46"/>
      <c r="W164" s="219">
        <f>V164*K164</f>
        <v>0</v>
      </c>
      <c r="X164" s="219">
        <v>0</v>
      </c>
      <c r="Y164" s="219">
        <f>X164*K164</f>
        <v>0</v>
      </c>
      <c r="Z164" s="219">
        <v>0</v>
      </c>
      <c r="AA164" s="220">
        <f>Z164*K164</f>
        <v>0</v>
      </c>
      <c r="AR164" s="21" t="s">
        <v>153</v>
      </c>
      <c r="AT164" s="21" t="s">
        <v>149</v>
      </c>
      <c r="AU164" s="21" t="s">
        <v>86</v>
      </c>
      <c r="AY164" s="21" t="s">
        <v>148</v>
      </c>
      <c r="BE164" s="135">
        <f>IF(U164="základní",N164,0)</f>
        <v>0</v>
      </c>
      <c r="BF164" s="135">
        <f>IF(U164="snížená",N164,0)</f>
        <v>0</v>
      </c>
      <c r="BG164" s="135">
        <f>IF(U164="zákl. přenesená",N164,0)</f>
        <v>0</v>
      </c>
      <c r="BH164" s="135">
        <f>IF(U164="sníž. přenesená",N164,0)</f>
        <v>0</v>
      </c>
      <c r="BI164" s="135">
        <f>IF(U164="nulová",N164,0)</f>
        <v>0</v>
      </c>
      <c r="BJ164" s="21" t="s">
        <v>86</v>
      </c>
      <c r="BK164" s="135">
        <f>ROUND(L164*K164,2)</f>
        <v>0</v>
      </c>
      <c r="BL164" s="21" t="s">
        <v>153</v>
      </c>
      <c r="BM164" s="21" t="s">
        <v>488</v>
      </c>
    </row>
    <row r="165" s="1" customFormat="1" ht="38.25" customHeight="1">
      <c r="B165" s="175"/>
      <c r="C165" s="211" t="s">
        <v>78</v>
      </c>
      <c r="D165" s="211" t="s">
        <v>149</v>
      </c>
      <c r="E165" s="212" t="s">
        <v>385</v>
      </c>
      <c r="F165" s="213" t="s">
        <v>386</v>
      </c>
      <c r="G165" s="213"/>
      <c r="H165" s="213"/>
      <c r="I165" s="213"/>
      <c r="J165" s="214" t="s">
        <v>152</v>
      </c>
      <c r="K165" s="215">
        <v>500</v>
      </c>
      <c r="L165" s="216">
        <v>0</v>
      </c>
      <c r="M165" s="216"/>
      <c r="N165" s="217">
        <f>ROUND(L165*K165,2)</f>
        <v>0</v>
      </c>
      <c r="O165" s="217"/>
      <c r="P165" s="217"/>
      <c r="Q165" s="217"/>
      <c r="R165" s="179"/>
      <c r="T165" s="218" t="s">
        <v>5</v>
      </c>
      <c r="U165" s="55" t="s">
        <v>43</v>
      </c>
      <c r="V165" s="46"/>
      <c r="W165" s="219">
        <f>V165*K165</f>
        <v>0</v>
      </c>
      <c r="X165" s="219">
        <v>0</v>
      </c>
      <c r="Y165" s="219">
        <f>X165*K165</f>
        <v>0</v>
      </c>
      <c r="Z165" s="219">
        <v>0</v>
      </c>
      <c r="AA165" s="220">
        <f>Z165*K165</f>
        <v>0</v>
      </c>
      <c r="AR165" s="21" t="s">
        <v>153</v>
      </c>
      <c r="AT165" s="21" t="s">
        <v>149</v>
      </c>
      <c r="AU165" s="21" t="s">
        <v>86</v>
      </c>
      <c r="AY165" s="21" t="s">
        <v>148</v>
      </c>
      <c r="BE165" s="135">
        <f>IF(U165="základní",N165,0)</f>
        <v>0</v>
      </c>
      <c r="BF165" s="135">
        <f>IF(U165="snížená",N165,0)</f>
        <v>0</v>
      </c>
      <c r="BG165" s="135">
        <f>IF(U165="zákl. přenesená",N165,0)</f>
        <v>0</v>
      </c>
      <c r="BH165" s="135">
        <f>IF(U165="sníž. přenesená",N165,0)</f>
        <v>0</v>
      </c>
      <c r="BI165" s="135">
        <f>IF(U165="nulová",N165,0)</f>
        <v>0</v>
      </c>
      <c r="BJ165" s="21" t="s">
        <v>86</v>
      </c>
      <c r="BK165" s="135">
        <f>ROUND(L165*K165,2)</f>
        <v>0</v>
      </c>
      <c r="BL165" s="21" t="s">
        <v>153</v>
      </c>
      <c r="BM165" s="21" t="s">
        <v>489</v>
      </c>
    </row>
    <row r="166" s="1" customFormat="1" ht="38.25" customHeight="1">
      <c r="B166" s="175"/>
      <c r="C166" s="211" t="s">
        <v>78</v>
      </c>
      <c r="D166" s="211" t="s">
        <v>149</v>
      </c>
      <c r="E166" s="212" t="s">
        <v>387</v>
      </c>
      <c r="F166" s="213" t="s">
        <v>388</v>
      </c>
      <c r="G166" s="213"/>
      <c r="H166" s="213"/>
      <c r="I166" s="213"/>
      <c r="J166" s="214" t="s">
        <v>193</v>
      </c>
      <c r="K166" s="215">
        <v>0.012</v>
      </c>
      <c r="L166" s="216">
        <v>0</v>
      </c>
      <c r="M166" s="216"/>
      <c r="N166" s="217">
        <f>ROUND(L166*K166,2)</f>
        <v>0</v>
      </c>
      <c r="O166" s="217"/>
      <c r="P166" s="217"/>
      <c r="Q166" s="217"/>
      <c r="R166" s="179"/>
      <c r="T166" s="218" t="s">
        <v>5</v>
      </c>
      <c r="U166" s="55" t="s">
        <v>43</v>
      </c>
      <c r="V166" s="46"/>
      <c r="W166" s="219">
        <f>V166*K166</f>
        <v>0</v>
      </c>
      <c r="X166" s="219">
        <v>0</v>
      </c>
      <c r="Y166" s="219">
        <f>X166*K166</f>
        <v>0</v>
      </c>
      <c r="Z166" s="219">
        <v>0</v>
      </c>
      <c r="AA166" s="220">
        <f>Z166*K166</f>
        <v>0</v>
      </c>
      <c r="AR166" s="21" t="s">
        <v>153</v>
      </c>
      <c r="AT166" s="21" t="s">
        <v>149</v>
      </c>
      <c r="AU166" s="21" t="s">
        <v>86</v>
      </c>
      <c r="AY166" s="21" t="s">
        <v>148</v>
      </c>
      <c r="BE166" s="135">
        <f>IF(U166="základní",N166,0)</f>
        <v>0</v>
      </c>
      <c r="BF166" s="135">
        <f>IF(U166="snížená",N166,0)</f>
        <v>0</v>
      </c>
      <c r="BG166" s="135">
        <f>IF(U166="zákl. přenesená",N166,0)</f>
        <v>0</v>
      </c>
      <c r="BH166" s="135">
        <f>IF(U166="sníž. přenesená",N166,0)</f>
        <v>0</v>
      </c>
      <c r="BI166" s="135">
        <f>IF(U166="nulová",N166,0)</f>
        <v>0</v>
      </c>
      <c r="BJ166" s="21" t="s">
        <v>86</v>
      </c>
      <c r="BK166" s="135">
        <f>ROUND(L166*K166,2)</f>
        <v>0</v>
      </c>
      <c r="BL166" s="21" t="s">
        <v>153</v>
      </c>
      <c r="BM166" s="21" t="s">
        <v>490</v>
      </c>
    </row>
    <row r="167" s="1" customFormat="1" ht="25.5" customHeight="1">
      <c r="B167" s="175"/>
      <c r="C167" s="211" t="s">
        <v>78</v>
      </c>
      <c r="D167" s="211" t="s">
        <v>149</v>
      </c>
      <c r="E167" s="212" t="s">
        <v>391</v>
      </c>
      <c r="F167" s="213" t="s">
        <v>392</v>
      </c>
      <c r="G167" s="213"/>
      <c r="H167" s="213"/>
      <c r="I167" s="213"/>
      <c r="J167" s="214" t="s">
        <v>152</v>
      </c>
      <c r="K167" s="215">
        <v>500</v>
      </c>
      <c r="L167" s="216">
        <v>0</v>
      </c>
      <c r="M167" s="216"/>
      <c r="N167" s="217">
        <f>ROUND(L167*K167,2)</f>
        <v>0</v>
      </c>
      <c r="O167" s="217"/>
      <c r="P167" s="217"/>
      <c r="Q167" s="217"/>
      <c r="R167" s="179"/>
      <c r="T167" s="218" t="s">
        <v>5</v>
      </c>
      <c r="U167" s="55" t="s">
        <v>43</v>
      </c>
      <c r="V167" s="46"/>
      <c r="W167" s="219">
        <f>V167*K167</f>
        <v>0</v>
      </c>
      <c r="X167" s="219">
        <v>0</v>
      </c>
      <c r="Y167" s="219">
        <f>X167*K167</f>
        <v>0</v>
      </c>
      <c r="Z167" s="219">
        <v>0</v>
      </c>
      <c r="AA167" s="220">
        <f>Z167*K167</f>
        <v>0</v>
      </c>
      <c r="AR167" s="21" t="s">
        <v>153</v>
      </c>
      <c r="AT167" s="21" t="s">
        <v>149</v>
      </c>
      <c r="AU167" s="21" t="s">
        <v>86</v>
      </c>
      <c r="AY167" s="21" t="s">
        <v>148</v>
      </c>
      <c r="BE167" s="135">
        <f>IF(U167="základní",N167,0)</f>
        <v>0</v>
      </c>
      <c r="BF167" s="135">
        <f>IF(U167="snížená",N167,0)</f>
        <v>0</v>
      </c>
      <c r="BG167" s="135">
        <f>IF(U167="zákl. přenesená",N167,0)</f>
        <v>0</v>
      </c>
      <c r="BH167" s="135">
        <f>IF(U167="sníž. přenesená",N167,0)</f>
        <v>0</v>
      </c>
      <c r="BI167" s="135">
        <f>IF(U167="nulová",N167,0)</f>
        <v>0</v>
      </c>
      <c r="BJ167" s="21" t="s">
        <v>86</v>
      </c>
      <c r="BK167" s="135">
        <f>ROUND(L167*K167,2)</f>
        <v>0</v>
      </c>
      <c r="BL167" s="21" t="s">
        <v>153</v>
      </c>
      <c r="BM167" s="21" t="s">
        <v>491</v>
      </c>
    </row>
    <row r="168" s="1" customFormat="1" ht="25.5" customHeight="1">
      <c r="B168" s="175"/>
      <c r="C168" s="211" t="s">
        <v>78</v>
      </c>
      <c r="D168" s="211" t="s">
        <v>149</v>
      </c>
      <c r="E168" s="212" t="s">
        <v>398</v>
      </c>
      <c r="F168" s="213" t="s">
        <v>399</v>
      </c>
      <c r="G168" s="213"/>
      <c r="H168" s="213"/>
      <c r="I168" s="213"/>
      <c r="J168" s="214" t="s">
        <v>351</v>
      </c>
      <c r="K168" s="215">
        <v>850</v>
      </c>
      <c r="L168" s="216">
        <v>0</v>
      </c>
      <c r="M168" s="216"/>
      <c r="N168" s="217">
        <f>ROUND(L168*K168,2)</f>
        <v>0</v>
      </c>
      <c r="O168" s="217"/>
      <c r="P168" s="217"/>
      <c r="Q168" s="217"/>
      <c r="R168" s="179"/>
      <c r="T168" s="218" t="s">
        <v>5</v>
      </c>
      <c r="U168" s="55" t="s">
        <v>43</v>
      </c>
      <c r="V168" s="46"/>
      <c r="W168" s="219">
        <f>V168*K168</f>
        <v>0</v>
      </c>
      <c r="X168" s="219">
        <v>0</v>
      </c>
      <c r="Y168" s="219">
        <f>X168*K168</f>
        <v>0</v>
      </c>
      <c r="Z168" s="219">
        <v>0</v>
      </c>
      <c r="AA168" s="220">
        <f>Z168*K168</f>
        <v>0</v>
      </c>
      <c r="AR168" s="21" t="s">
        <v>153</v>
      </c>
      <c r="AT168" s="21" t="s">
        <v>149</v>
      </c>
      <c r="AU168" s="21" t="s">
        <v>86</v>
      </c>
      <c r="AY168" s="21" t="s">
        <v>148</v>
      </c>
      <c r="BE168" s="135">
        <f>IF(U168="základní",N168,0)</f>
        <v>0</v>
      </c>
      <c r="BF168" s="135">
        <f>IF(U168="snížená",N168,0)</f>
        <v>0</v>
      </c>
      <c r="BG168" s="135">
        <f>IF(U168="zákl. přenesená",N168,0)</f>
        <v>0</v>
      </c>
      <c r="BH168" s="135">
        <f>IF(U168="sníž. přenesená",N168,0)</f>
        <v>0</v>
      </c>
      <c r="BI168" s="135">
        <f>IF(U168="nulová",N168,0)</f>
        <v>0</v>
      </c>
      <c r="BJ168" s="21" t="s">
        <v>86</v>
      </c>
      <c r="BK168" s="135">
        <f>ROUND(L168*K168,2)</f>
        <v>0</v>
      </c>
      <c r="BL168" s="21" t="s">
        <v>153</v>
      </c>
      <c r="BM168" s="21" t="s">
        <v>492</v>
      </c>
    </row>
    <row r="169" s="1" customFormat="1" ht="38.25" customHeight="1">
      <c r="B169" s="175"/>
      <c r="C169" s="211" t="s">
        <v>78</v>
      </c>
      <c r="D169" s="211" t="s">
        <v>149</v>
      </c>
      <c r="E169" s="212" t="s">
        <v>412</v>
      </c>
      <c r="F169" s="213" t="s">
        <v>413</v>
      </c>
      <c r="G169" s="213"/>
      <c r="H169" s="213"/>
      <c r="I169" s="213"/>
      <c r="J169" s="214" t="s">
        <v>351</v>
      </c>
      <c r="K169" s="215">
        <v>500</v>
      </c>
      <c r="L169" s="216">
        <v>0</v>
      </c>
      <c r="M169" s="216"/>
      <c r="N169" s="217">
        <f>ROUND(L169*K169,2)</f>
        <v>0</v>
      </c>
      <c r="O169" s="217"/>
      <c r="P169" s="217"/>
      <c r="Q169" s="217"/>
      <c r="R169" s="179"/>
      <c r="T169" s="218" t="s">
        <v>5</v>
      </c>
      <c r="U169" s="55" t="s">
        <v>43</v>
      </c>
      <c r="V169" s="46"/>
      <c r="W169" s="219">
        <f>V169*K169</f>
        <v>0</v>
      </c>
      <c r="X169" s="219">
        <v>0</v>
      </c>
      <c r="Y169" s="219">
        <f>X169*K169</f>
        <v>0</v>
      </c>
      <c r="Z169" s="219">
        <v>0</v>
      </c>
      <c r="AA169" s="220">
        <f>Z169*K169</f>
        <v>0</v>
      </c>
      <c r="AR169" s="21" t="s">
        <v>153</v>
      </c>
      <c r="AT169" s="21" t="s">
        <v>149</v>
      </c>
      <c r="AU169" s="21" t="s">
        <v>86</v>
      </c>
      <c r="AY169" s="21" t="s">
        <v>148</v>
      </c>
      <c r="BE169" s="135">
        <f>IF(U169="základní",N169,0)</f>
        <v>0</v>
      </c>
      <c r="BF169" s="135">
        <f>IF(U169="snížená",N169,0)</f>
        <v>0</v>
      </c>
      <c r="BG169" s="135">
        <f>IF(U169="zákl. přenesená",N169,0)</f>
        <v>0</v>
      </c>
      <c r="BH169" s="135">
        <f>IF(U169="sníž. přenesená",N169,0)</f>
        <v>0</v>
      </c>
      <c r="BI169" s="135">
        <f>IF(U169="nulová",N169,0)</f>
        <v>0</v>
      </c>
      <c r="BJ169" s="21" t="s">
        <v>86</v>
      </c>
      <c r="BK169" s="135">
        <f>ROUND(L169*K169,2)</f>
        <v>0</v>
      </c>
      <c r="BL169" s="21" t="s">
        <v>153</v>
      </c>
      <c r="BM169" s="21" t="s">
        <v>493</v>
      </c>
    </row>
    <row r="170" s="1" customFormat="1" ht="16.5" customHeight="1">
      <c r="B170" s="175"/>
      <c r="C170" s="231" t="s">
        <v>78</v>
      </c>
      <c r="D170" s="231" t="s">
        <v>190</v>
      </c>
      <c r="E170" s="232" t="s">
        <v>494</v>
      </c>
      <c r="F170" s="233" t="s">
        <v>448</v>
      </c>
      <c r="G170" s="233"/>
      <c r="H170" s="233"/>
      <c r="I170" s="233"/>
      <c r="J170" s="234" t="s">
        <v>243</v>
      </c>
      <c r="K170" s="235">
        <v>80</v>
      </c>
      <c r="L170" s="236">
        <v>0</v>
      </c>
      <c r="M170" s="236"/>
      <c r="N170" s="237">
        <f>ROUND(L170*K170,2)</f>
        <v>0</v>
      </c>
      <c r="O170" s="217"/>
      <c r="P170" s="217"/>
      <c r="Q170" s="217"/>
      <c r="R170" s="179"/>
      <c r="T170" s="218" t="s">
        <v>5</v>
      </c>
      <c r="U170" s="55" t="s">
        <v>43</v>
      </c>
      <c r="V170" s="46"/>
      <c r="W170" s="219">
        <f>V170*K170</f>
        <v>0</v>
      </c>
      <c r="X170" s="219">
        <v>0</v>
      </c>
      <c r="Y170" s="219">
        <f>X170*K170</f>
        <v>0</v>
      </c>
      <c r="Z170" s="219">
        <v>0</v>
      </c>
      <c r="AA170" s="220">
        <f>Z170*K170</f>
        <v>0</v>
      </c>
      <c r="AR170" s="21" t="s">
        <v>184</v>
      </c>
      <c r="AT170" s="21" t="s">
        <v>190</v>
      </c>
      <c r="AU170" s="21" t="s">
        <v>86</v>
      </c>
      <c r="AY170" s="21" t="s">
        <v>148</v>
      </c>
      <c r="BE170" s="135">
        <f>IF(U170="základní",N170,0)</f>
        <v>0</v>
      </c>
      <c r="BF170" s="135">
        <f>IF(U170="snížená",N170,0)</f>
        <v>0</v>
      </c>
      <c r="BG170" s="135">
        <f>IF(U170="zákl. přenesená",N170,0)</f>
        <v>0</v>
      </c>
      <c r="BH170" s="135">
        <f>IF(U170="sníž. přenesená",N170,0)</f>
        <v>0</v>
      </c>
      <c r="BI170" s="135">
        <f>IF(U170="nulová",N170,0)</f>
        <v>0</v>
      </c>
      <c r="BJ170" s="21" t="s">
        <v>86</v>
      </c>
      <c r="BK170" s="135">
        <f>ROUND(L170*K170,2)</f>
        <v>0</v>
      </c>
      <c r="BL170" s="21" t="s">
        <v>153</v>
      </c>
      <c r="BM170" s="21" t="s">
        <v>495</v>
      </c>
    </row>
    <row r="171" s="1" customFormat="1" ht="25.5" customHeight="1">
      <c r="B171" s="175"/>
      <c r="C171" s="231" t="s">
        <v>78</v>
      </c>
      <c r="D171" s="231" t="s">
        <v>190</v>
      </c>
      <c r="E171" s="232" t="s">
        <v>496</v>
      </c>
      <c r="F171" s="233" t="s">
        <v>439</v>
      </c>
      <c r="G171" s="233"/>
      <c r="H171" s="233"/>
      <c r="I171" s="233"/>
      <c r="J171" s="234" t="s">
        <v>243</v>
      </c>
      <c r="K171" s="235">
        <v>200</v>
      </c>
      <c r="L171" s="236">
        <v>0</v>
      </c>
      <c r="M171" s="236"/>
      <c r="N171" s="237">
        <f>ROUND(L171*K171,2)</f>
        <v>0</v>
      </c>
      <c r="O171" s="217"/>
      <c r="P171" s="217"/>
      <c r="Q171" s="217"/>
      <c r="R171" s="179"/>
      <c r="T171" s="218" t="s">
        <v>5</v>
      </c>
      <c r="U171" s="55" t="s">
        <v>43</v>
      </c>
      <c r="V171" s="46"/>
      <c r="W171" s="219">
        <f>V171*K171</f>
        <v>0</v>
      </c>
      <c r="X171" s="219">
        <v>0</v>
      </c>
      <c r="Y171" s="219">
        <f>X171*K171</f>
        <v>0</v>
      </c>
      <c r="Z171" s="219">
        <v>0</v>
      </c>
      <c r="AA171" s="220">
        <f>Z171*K171</f>
        <v>0</v>
      </c>
      <c r="AR171" s="21" t="s">
        <v>184</v>
      </c>
      <c r="AT171" s="21" t="s">
        <v>190</v>
      </c>
      <c r="AU171" s="21" t="s">
        <v>86</v>
      </c>
      <c r="AY171" s="21" t="s">
        <v>148</v>
      </c>
      <c r="BE171" s="135">
        <f>IF(U171="základní",N171,0)</f>
        <v>0</v>
      </c>
      <c r="BF171" s="135">
        <f>IF(U171="snížená",N171,0)</f>
        <v>0</v>
      </c>
      <c r="BG171" s="135">
        <f>IF(U171="zákl. přenesená",N171,0)</f>
        <v>0</v>
      </c>
      <c r="BH171" s="135">
        <f>IF(U171="sníž. přenesená",N171,0)</f>
        <v>0</v>
      </c>
      <c r="BI171" s="135">
        <f>IF(U171="nulová",N171,0)</f>
        <v>0</v>
      </c>
      <c r="BJ171" s="21" t="s">
        <v>86</v>
      </c>
      <c r="BK171" s="135">
        <f>ROUND(L171*K171,2)</f>
        <v>0</v>
      </c>
      <c r="BL171" s="21" t="s">
        <v>153</v>
      </c>
      <c r="BM171" s="21" t="s">
        <v>497</v>
      </c>
    </row>
    <row r="172" s="1" customFormat="1" ht="25.5" customHeight="1">
      <c r="B172" s="175"/>
      <c r="C172" s="231" t="s">
        <v>78</v>
      </c>
      <c r="D172" s="231" t="s">
        <v>190</v>
      </c>
      <c r="E172" s="232" t="s">
        <v>498</v>
      </c>
      <c r="F172" s="233" t="s">
        <v>499</v>
      </c>
      <c r="G172" s="233"/>
      <c r="H172" s="233"/>
      <c r="I172" s="233"/>
      <c r="J172" s="234" t="s">
        <v>243</v>
      </c>
      <c r="K172" s="235">
        <v>150</v>
      </c>
      <c r="L172" s="236">
        <v>0</v>
      </c>
      <c r="M172" s="236"/>
      <c r="N172" s="237">
        <f>ROUND(L172*K172,2)</f>
        <v>0</v>
      </c>
      <c r="O172" s="217"/>
      <c r="P172" s="217"/>
      <c r="Q172" s="217"/>
      <c r="R172" s="179"/>
      <c r="T172" s="218" t="s">
        <v>5</v>
      </c>
      <c r="U172" s="55" t="s">
        <v>43</v>
      </c>
      <c r="V172" s="46"/>
      <c r="W172" s="219">
        <f>V172*K172</f>
        <v>0</v>
      </c>
      <c r="X172" s="219">
        <v>0</v>
      </c>
      <c r="Y172" s="219">
        <f>X172*K172</f>
        <v>0</v>
      </c>
      <c r="Z172" s="219">
        <v>0</v>
      </c>
      <c r="AA172" s="220">
        <f>Z172*K172</f>
        <v>0</v>
      </c>
      <c r="AR172" s="21" t="s">
        <v>184</v>
      </c>
      <c r="AT172" s="21" t="s">
        <v>190</v>
      </c>
      <c r="AU172" s="21" t="s">
        <v>86</v>
      </c>
      <c r="AY172" s="21" t="s">
        <v>148</v>
      </c>
      <c r="BE172" s="135">
        <f>IF(U172="základní",N172,0)</f>
        <v>0</v>
      </c>
      <c r="BF172" s="135">
        <f>IF(U172="snížená",N172,0)</f>
        <v>0</v>
      </c>
      <c r="BG172" s="135">
        <f>IF(U172="zákl. přenesená",N172,0)</f>
        <v>0</v>
      </c>
      <c r="BH172" s="135">
        <f>IF(U172="sníž. přenesená",N172,0)</f>
        <v>0</v>
      </c>
      <c r="BI172" s="135">
        <f>IF(U172="nulová",N172,0)</f>
        <v>0</v>
      </c>
      <c r="BJ172" s="21" t="s">
        <v>86</v>
      </c>
      <c r="BK172" s="135">
        <f>ROUND(L172*K172,2)</f>
        <v>0</v>
      </c>
      <c r="BL172" s="21" t="s">
        <v>153</v>
      </c>
      <c r="BM172" s="21" t="s">
        <v>500</v>
      </c>
    </row>
    <row r="173" s="1" customFormat="1" ht="25.5" customHeight="1">
      <c r="B173" s="175"/>
      <c r="C173" s="231" t="s">
        <v>78</v>
      </c>
      <c r="D173" s="231" t="s">
        <v>190</v>
      </c>
      <c r="E173" s="232" t="s">
        <v>501</v>
      </c>
      <c r="F173" s="233" t="s">
        <v>454</v>
      </c>
      <c r="G173" s="233"/>
      <c r="H173" s="233"/>
      <c r="I173" s="233"/>
      <c r="J173" s="234" t="s">
        <v>243</v>
      </c>
      <c r="K173" s="235">
        <v>220</v>
      </c>
      <c r="L173" s="236">
        <v>0</v>
      </c>
      <c r="M173" s="236"/>
      <c r="N173" s="237">
        <f>ROUND(L173*K173,2)</f>
        <v>0</v>
      </c>
      <c r="O173" s="217"/>
      <c r="P173" s="217"/>
      <c r="Q173" s="217"/>
      <c r="R173" s="179"/>
      <c r="T173" s="218" t="s">
        <v>5</v>
      </c>
      <c r="U173" s="55" t="s">
        <v>43</v>
      </c>
      <c r="V173" s="46"/>
      <c r="W173" s="219">
        <f>V173*K173</f>
        <v>0</v>
      </c>
      <c r="X173" s="219">
        <v>0</v>
      </c>
      <c r="Y173" s="219">
        <f>X173*K173</f>
        <v>0</v>
      </c>
      <c r="Z173" s="219">
        <v>0</v>
      </c>
      <c r="AA173" s="220">
        <f>Z173*K173</f>
        <v>0</v>
      </c>
      <c r="AR173" s="21" t="s">
        <v>184</v>
      </c>
      <c r="AT173" s="21" t="s">
        <v>190</v>
      </c>
      <c r="AU173" s="21" t="s">
        <v>86</v>
      </c>
      <c r="AY173" s="21" t="s">
        <v>148</v>
      </c>
      <c r="BE173" s="135">
        <f>IF(U173="základní",N173,0)</f>
        <v>0</v>
      </c>
      <c r="BF173" s="135">
        <f>IF(U173="snížená",N173,0)</f>
        <v>0</v>
      </c>
      <c r="BG173" s="135">
        <f>IF(U173="zákl. přenesená",N173,0)</f>
        <v>0</v>
      </c>
      <c r="BH173" s="135">
        <f>IF(U173="sníž. přenesená",N173,0)</f>
        <v>0</v>
      </c>
      <c r="BI173" s="135">
        <f>IF(U173="nulová",N173,0)</f>
        <v>0</v>
      </c>
      <c r="BJ173" s="21" t="s">
        <v>86</v>
      </c>
      <c r="BK173" s="135">
        <f>ROUND(L173*K173,2)</f>
        <v>0</v>
      </c>
      <c r="BL173" s="21" t="s">
        <v>153</v>
      </c>
      <c r="BM173" s="21" t="s">
        <v>502</v>
      </c>
    </row>
    <row r="174" s="1" customFormat="1" ht="25.5" customHeight="1">
      <c r="B174" s="175"/>
      <c r="C174" s="231" t="s">
        <v>78</v>
      </c>
      <c r="D174" s="231" t="s">
        <v>190</v>
      </c>
      <c r="E174" s="232" t="s">
        <v>503</v>
      </c>
      <c r="F174" s="233" t="s">
        <v>504</v>
      </c>
      <c r="G174" s="233"/>
      <c r="H174" s="233"/>
      <c r="I174" s="233"/>
      <c r="J174" s="234" t="s">
        <v>243</v>
      </c>
      <c r="K174" s="235">
        <v>100</v>
      </c>
      <c r="L174" s="236">
        <v>0</v>
      </c>
      <c r="M174" s="236"/>
      <c r="N174" s="237">
        <f>ROUND(L174*K174,2)</f>
        <v>0</v>
      </c>
      <c r="O174" s="217"/>
      <c r="P174" s="217"/>
      <c r="Q174" s="217"/>
      <c r="R174" s="179"/>
      <c r="T174" s="218" t="s">
        <v>5</v>
      </c>
      <c r="U174" s="55" t="s">
        <v>43</v>
      </c>
      <c r="V174" s="46"/>
      <c r="W174" s="219">
        <f>V174*K174</f>
        <v>0</v>
      </c>
      <c r="X174" s="219">
        <v>0</v>
      </c>
      <c r="Y174" s="219">
        <f>X174*K174</f>
        <v>0</v>
      </c>
      <c r="Z174" s="219">
        <v>0</v>
      </c>
      <c r="AA174" s="220">
        <f>Z174*K174</f>
        <v>0</v>
      </c>
      <c r="AR174" s="21" t="s">
        <v>184</v>
      </c>
      <c r="AT174" s="21" t="s">
        <v>190</v>
      </c>
      <c r="AU174" s="21" t="s">
        <v>86</v>
      </c>
      <c r="AY174" s="21" t="s">
        <v>148</v>
      </c>
      <c r="BE174" s="135">
        <f>IF(U174="základní",N174,0)</f>
        <v>0</v>
      </c>
      <c r="BF174" s="135">
        <f>IF(U174="snížená",N174,0)</f>
        <v>0</v>
      </c>
      <c r="BG174" s="135">
        <f>IF(U174="zákl. přenesená",N174,0)</f>
        <v>0</v>
      </c>
      <c r="BH174" s="135">
        <f>IF(U174="sníž. přenesená",N174,0)</f>
        <v>0</v>
      </c>
      <c r="BI174" s="135">
        <f>IF(U174="nulová",N174,0)</f>
        <v>0</v>
      </c>
      <c r="BJ174" s="21" t="s">
        <v>86</v>
      </c>
      <c r="BK174" s="135">
        <f>ROUND(L174*K174,2)</f>
        <v>0</v>
      </c>
      <c r="BL174" s="21" t="s">
        <v>153</v>
      </c>
      <c r="BM174" s="21" t="s">
        <v>505</v>
      </c>
    </row>
    <row r="175" s="1" customFormat="1" ht="25.5" customHeight="1">
      <c r="B175" s="175"/>
      <c r="C175" s="231" t="s">
        <v>78</v>
      </c>
      <c r="D175" s="231" t="s">
        <v>190</v>
      </c>
      <c r="E175" s="232" t="s">
        <v>506</v>
      </c>
      <c r="F175" s="233" t="s">
        <v>507</v>
      </c>
      <c r="G175" s="233"/>
      <c r="H175" s="233"/>
      <c r="I175" s="233"/>
      <c r="J175" s="234" t="s">
        <v>243</v>
      </c>
      <c r="K175" s="235">
        <v>100</v>
      </c>
      <c r="L175" s="236">
        <v>0</v>
      </c>
      <c r="M175" s="236"/>
      <c r="N175" s="237">
        <f>ROUND(L175*K175,2)</f>
        <v>0</v>
      </c>
      <c r="O175" s="217"/>
      <c r="P175" s="217"/>
      <c r="Q175" s="217"/>
      <c r="R175" s="179"/>
      <c r="T175" s="218" t="s">
        <v>5</v>
      </c>
      <c r="U175" s="55" t="s">
        <v>43</v>
      </c>
      <c r="V175" s="46"/>
      <c r="W175" s="219">
        <f>V175*K175</f>
        <v>0</v>
      </c>
      <c r="X175" s="219">
        <v>0</v>
      </c>
      <c r="Y175" s="219">
        <f>X175*K175</f>
        <v>0</v>
      </c>
      <c r="Z175" s="219">
        <v>0</v>
      </c>
      <c r="AA175" s="220">
        <f>Z175*K175</f>
        <v>0</v>
      </c>
      <c r="AR175" s="21" t="s">
        <v>184</v>
      </c>
      <c r="AT175" s="21" t="s">
        <v>190</v>
      </c>
      <c r="AU175" s="21" t="s">
        <v>86</v>
      </c>
      <c r="AY175" s="21" t="s">
        <v>148</v>
      </c>
      <c r="BE175" s="135">
        <f>IF(U175="základní",N175,0)</f>
        <v>0</v>
      </c>
      <c r="BF175" s="135">
        <f>IF(U175="snížená",N175,0)</f>
        <v>0</v>
      </c>
      <c r="BG175" s="135">
        <f>IF(U175="zákl. přenesená",N175,0)</f>
        <v>0</v>
      </c>
      <c r="BH175" s="135">
        <f>IF(U175="sníž. přenesená",N175,0)</f>
        <v>0</v>
      </c>
      <c r="BI175" s="135">
        <f>IF(U175="nulová",N175,0)</f>
        <v>0</v>
      </c>
      <c r="BJ175" s="21" t="s">
        <v>86</v>
      </c>
      <c r="BK175" s="135">
        <f>ROUND(L175*K175,2)</f>
        <v>0</v>
      </c>
      <c r="BL175" s="21" t="s">
        <v>153</v>
      </c>
      <c r="BM175" s="21" t="s">
        <v>508</v>
      </c>
    </row>
    <row r="176" s="1" customFormat="1" ht="25.5" customHeight="1">
      <c r="B176" s="175"/>
      <c r="C176" s="231" t="s">
        <v>78</v>
      </c>
      <c r="D176" s="231" t="s">
        <v>190</v>
      </c>
      <c r="E176" s="232" t="s">
        <v>509</v>
      </c>
      <c r="F176" s="233" t="s">
        <v>510</v>
      </c>
      <c r="G176" s="233"/>
      <c r="H176" s="233"/>
      <c r="I176" s="233"/>
      <c r="J176" s="234" t="s">
        <v>243</v>
      </c>
      <c r="K176" s="235">
        <v>150</v>
      </c>
      <c r="L176" s="236">
        <v>0</v>
      </c>
      <c r="M176" s="236"/>
      <c r="N176" s="237">
        <f>ROUND(L176*K176,2)</f>
        <v>0</v>
      </c>
      <c r="O176" s="217"/>
      <c r="P176" s="217"/>
      <c r="Q176" s="217"/>
      <c r="R176" s="179"/>
      <c r="T176" s="218" t="s">
        <v>5</v>
      </c>
      <c r="U176" s="55" t="s">
        <v>43</v>
      </c>
      <c r="V176" s="46"/>
      <c r="W176" s="219">
        <f>V176*K176</f>
        <v>0</v>
      </c>
      <c r="X176" s="219">
        <v>0</v>
      </c>
      <c r="Y176" s="219">
        <f>X176*K176</f>
        <v>0</v>
      </c>
      <c r="Z176" s="219">
        <v>0</v>
      </c>
      <c r="AA176" s="220">
        <f>Z176*K176</f>
        <v>0</v>
      </c>
      <c r="AR176" s="21" t="s">
        <v>184</v>
      </c>
      <c r="AT176" s="21" t="s">
        <v>190</v>
      </c>
      <c r="AU176" s="21" t="s">
        <v>86</v>
      </c>
      <c r="AY176" s="21" t="s">
        <v>148</v>
      </c>
      <c r="BE176" s="135">
        <f>IF(U176="základní",N176,0)</f>
        <v>0</v>
      </c>
      <c r="BF176" s="135">
        <f>IF(U176="snížená",N176,0)</f>
        <v>0</v>
      </c>
      <c r="BG176" s="135">
        <f>IF(U176="zákl. přenesená",N176,0)</f>
        <v>0</v>
      </c>
      <c r="BH176" s="135">
        <f>IF(U176="sníž. přenesená",N176,0)</f>
        <v>0</v>
      </c>
      <c r="BI176" s="135">
        <f>IF(U176="nulová",N176,0)</f>
        <v>0</v>
      </c>
      <c r="BJ176" s="21" t="s">
        <v>86</v>
      </c>
      <c r="BK176" s="135">
        <f>ROUND(L176*K176,2)</f>
        <v>0</v>
      </c>
      <c r="BL176" s="21" t="s">
        <v>153</v>
      </c>
      <c r="BM176" s="21" t="s">
        <v>511</v>
      </c>
    </row>
    <row r="177" s="1" customFormat="1" ht="16.5" customHeight="1">
      <c r="B177" s="175"/>
      <c r="C177" s="231" t="s">
        <v>78</v>
      </c>
      <c r="D177" s="231" t="s">
        <v>190</v>
      </c>
      <c r="E177" s="232" t="s">
        <v>512</v>
      </c>
      <c r="F177" s="233" t="s">
        <v>513</v>
      </c>
      <c r="G177" s="233"/>
      <c r="H177" s="233"/>
      <c r="I177" s="233"/>
      <c r="J177" s="234" t="s">
        <v>159</v>
      </c>
      <c r="K177" s="235">
        <v>5</v>
      </c>
      <c r="L177" s="236">
        <v>0</v>
      </c>
      <c r="M177" s="236"/>
      <c r="N177" s="237">
        <f>ROUND(L177*K177,2)</f>
        <v>0</v>
      </c>
      <c r="O177" s="217"/>
      <c r="P177" s="217"/>
      <c r="Q177" s="217"/>
      <c r="R177" s="179"/>
      <c r="T177" s="218" t="s">
        <v>5</v>
      </c>
      <c r="U177" s="55" t="s">
        <v>43</v>
      </c>
      <c r="V177" s="46"/>
      <c r="W177" s="219">
        <f>V177*K177</f>
        <v>0</v>
      </c>
      <c r="X177" s="219">
        <v>0</v>
      </c>
      <c r="Y177" s="219">
        <f>X177*K177</f>
        <v>0</v>
      </c>
      <c r="Z177" s="219">
        <v>0</v>
      </c>
      <c r="AA177" s="220">
        <f>Z177*K177</f>
        <v>0</v>
      </c>
      <c r="AR177" s="21" t="s">
        <v>184</v>
      </c>
      <c r="AT177" s="21" t="s">
        <v>190</v>
      </c>
      <c r="AU177" s="21" t="s">
        <v>86</v>
      </c>
      <c r="AY177" s="21" t="s">
        <v>148</v>
      </c>
      <c r="BE177" s="135">
        <f>IF(U177="základní",N177,0)</f>
        <v>0</v>
      </c>
      <c r="BF177" s="135">
        <f>IF(U177="snížená",N177,0)</f>
        <v>0</v>
      </c>
      <c r="BG177" s="135">
        <f>IF(U177="zákl. přenesená",N177,0)</f>
        <v>0</v>
      </c>
      <c r="BH177" s="135">
        <f>IF(U177="sníž. přenesená",N177,0)</f>
        <v>0</v>
      </c>
      <c r="BI177" s="135">
        <f>IF(U177="nulová",N177,0)</f>
        <v>0</v>
      </c>
      <c r="BJ177" s="21" t="s">
        <v>86</v>
      </c>
      <c r="BK177" s="135">
        <f>ROUND(L177*K177,2)</f>
        <v>0</v>
      </c>
      <c r="BL177" s="21" t="s">
        <v>153</v>
      </c>
      <c r="BM177" s="21" t="s">
        <v>514</v>
      </c>
    </row>
    <row r="178" s="1" customFormat="1" ht="16.5" customHeight="1">
      <c r="B178" s="175"/>
      <c r="C178" s="231" t="s">
        <v>78</v>
      </c>
      <c r="D178" s="231" t="s">
        <v>190</v>
      </c>
      <c r="E178" s="232" t="s">
        <v>515</v>
      </c>
      <c r="F178" s="233" t="s">
        <v>516</v>
      </c>
      <c r="G178" s="233"/>
      <c r="H178" s="233"/>
      <c r="I178" s="233"/>
      <c r="J178" s="234" t="s">
        <v>159</v>
      </c>
      <c r="K178" s="235">
        <v>25</v>
      </c>
      <c r="L178" s="236">
        <v>0</v>
      </c>
      <c r="M178" s="236"/>
      <c r="N178" s="237">
        <f>ROUND(L178*K178,2)</f>
        <v>0</v>
      </c>
      <c r="O178" s="217"/>
      <c r="P178" s="217"/>
      <c r="Q178" s="217"/>
      <c r="R178" s="179"/>
      <c r="T178" s="218" t="s">
        <v>5</v>
      </c>
      <c r="U178" s="55" t="s">
        <v>43</v>
      </c>
      <c r="V178" s="46"/>
      <c r="W178" s="219">
        <f>V178*K178</f>
        <v>0</v>
      </c>
      <c r="X178" s="219">
        <v>0</v>
      </c>
      <c r="Y178" s="219">
        <f>X178*K178</f>
        <v>0</v>
      </c>
      <c r="Z178" s="219">
        <v>0</v>
      </c>
      <c r="AA178" s="220">
        <f>Z178*K178</f>
        <v>0</v>
      </c>
      <c r="AR178" s="21" t="s">
        <v>184</v>
      </c>
      <c r="AT178" s="21" t="s">
        <v>190</v>
      </c>
      <c r="AU178" s="21" t="s">
        <v>86</v>
      </c>
      <c r="AY178" s="21" t="s">
        <v>148</v>
      </c>
      <c r="BE178" s="135">
        <f>IF(U178="základní",N178,0)</f>
        <v>0</v>
      </c>
      <c r="BF178" s="135">
        <f>IF(U178="snížená",N178,0)</f>
        <v>0</v>
      </c>
      <c r="BG178" s="135">
        <f>IF(U178="zákl. přenesená",N178,0)</f>
        <v>0</v>
      </c>
      <c r="BH178" s="135">
        <f>IF(U178="sníž. přenesená",N178,0)</f>
        <v>0</v>
      </c>
      <c r="BI178" s="135">
        <f>IF(U178="nulová",N178,0)</f>
        <v>0</v>
      </c>
      <c r="BJ178" s="21" t="s">
        <v>86</v>
      </c>
      <c r="BK178" s="135">
        <f>ROUND(L178*K178,2)</f>
        <v>0</v>
      </c>
      <c r="BL178" s="21" t="s">
        <v>153</v>
      </c>
      <c r="BM178" s="21" t="s">
        <v>517</v>
      </c>
    </row>
    <row r="179" s="1" customFormat="1" ht="16.5" customHeight="1">
      <c r="B179" s="175"/>
      <c r="C179" s="231" t="s">
        <v>78</v>
      </c>
      <c r="D179" s="231" t="s">
        <v>190</v>
      </c>
      <c r="E179" s="232" t="s">
        <v>518</v>
      </c>
      <c r="F179" s="233" t="s">
        <v>519</v>
      </c>
      <c r="G179" s="233"/>
      <c r="H179" s="233"/>
      <c r="I179" s="233"/>
      <c r="J179" s="234" t="s">
        <v>243</v>
      </c>
      <c r="K179" s="235">
        <v>2000</v>
      </c>
      <c r="L179" s="236">
        <v>0</v>
      </c>
      <c r="M179" s="236"/>
      <c r="N179" s="237">
        <f>ROUND(L179*K179,2)</f>
        <v>0</v>
      </c>
      <c r="O179" s="217"/>
      <c r="P179" s="217"/>
      <c r="Q179" s="217"/>
      <c r="R179" s="179"/>
      <c r="T179" s="218" t="s">
        <v>5</v>
      </c>
      <c r="U179" s="55" t="s">
        <v>43</v>
      </c>
      <c r="V179" s="46"/>
      <c r="W179" s="219">
        <f>V179*K179</f>
        <v>0</v>
      </c>
      <c r="X179" s="219">
        <v>0</v>
      </c>
      <c r="Y179" s="219">
        <f>X179*K179</f>
        <v>0</v>
      </c>
      <c r="Z179" s="219">
        <v>0</v>
      </c>
      <c r="AA179" s="220">
        <f>Z179*K179</f>
        <v>0</v>
      </c>
      <c r="AR179" s="21" t="s">
        <v>184</v>
      </c>
      <c r="AT179" s="21" t="s">
        <v>190</v>
      </c>
      <c r="AU179" s="21" t="s">
        <v>86</v>
      </c>
      <c r="AY179" s="21" t="s">
        <v>148</v>
      </c>
      <c r="BE179" s="135">
        <f>IF(U179="základní",N179,0)</f>
        <v>0</v>
      </c>
      <c r="BF179" s="135">
        <f>IF(U179="snížená",N179,0)</f>
        <v>0</v>
      </c>
      <c r="BG179" s="135">
        <f>IF(U179="zákl. přenesená",N179,0)</f>
        <v>0</v>
      </c>
      <c r="BH179" s="135">
        <f>IF(U179="sníž. přenesená",N179,0)</f>
        <v>0</v>
      </c>
      <c r="BI179" s="135">
        <f>IF(U179="nulová",N179,0)</f>
        <v>0</v>
      </c>
      <c r="BJ179" s="21" t="s">
        <v>86</v>
      </c>
      <c r="BK179" s="135">
        <f>ROUND(L179*K179,2)</f>
        <v>0</v>
      </c>
      <c r="BL179" s="21" t="s">
        <v>153</v>
      </c>
      <c r="BM179" s="21" t="s">
        <v>520</v>
      </c>
    </row>
    <row r="180" s="1" customFormat="1" ht="16.5" customHeight="1">
      <c r="B180" s="175"/>
      <c r="C180" s="231" t="s">
        <v>78</v>
      </c>
      <c r="D180" s="231" t="s">
        <v>190</v>
      </c>
      <c r="E180" s="232" t="s">
        <v>521</v>
      </c>
      <c r="F180" s="233" t="s">
        <v>522</v>
      </c>
      <c r="G180" s="233"/>
      <c r="H180" s="233"/>
      <c r="I180" s="233"/>
      <c r="J180" s="234" t="s">
        <v>476</v>
      </c>
      <c r="K180" s="235">
        <v>10</v>
      </c>
      <c r="L180" s="236">
        <v>0</v>
      </c>
      <c r="M180" s="236"/>
      <c r="N180" s="237">
        <f>ROUND(L180*K180,2)</f>
        <v>0</v>
      </c>
      <c r="O180" s="217"/>
      <c r="P180" s="217"/>
      <c r="Q180" s="217"/>
      <c r="R180" s="179"/>
      <c r="T180" s="218" t="s">
        <v>5</v>
      </c>
      <c r="U180" s="55" t="s">
        <v>43</v>
      </c>
      <c r="V180" s="46"/>
      <c r="W180" s="219">
        <f>V180*K180</f>
        <v>0</v>
      </c>
      <c r="X180" s="219">
        <v>0</v>
      </c>
      <c r="Y180" s="219">
        <f>X180*K180</f>
        <v>0</v>
      </c>
      <c r="Z180" s="219">
        <v>0</v>
      </c>
      <c r="AA180" s="220">
        <f>Z180*K180</f>
        <v>0</v>
      </c>
      <c r="AR180" s="21" t="s">
        <v>184</v>
      </c>
      <c r="AT180" s="21" t="s">
        <v>190</v>
      </c>
      <c r="AU180" s="21" t="s">
        <v>86</v>
      </c>
      <c r="AY180" s="21" t="s">
        <v>148</v>
      </c>
      <c r="BE180" s="135">
        <f>IF(U180="základní",N180,0)</f>
        <v>0</v>
      </c>
      <c r="BF180" s="135">
        <f>IF(U180="snížená",N180,0)</f>
        <v>0</v>
      </c>
      <c r="BG180" s="135">
        <f>IF(U180="zákl. přenesená",N180,0)</f>
        <v>0</v>
      </c>
      <c r="BH180" s="135">
        <f>IF(U180="sníž. přenesená",N180,0)</f>
        <v>0</v>
      </c>
      <c r="BI180" s="135">
        <f>IF(U180="nulová",N180,0)</f>
        <v>0</v>
      </c>
      <c r="BJ180" s="21" t="s">
        <v>86</v>
      </c>
      <c r="BK180" s="135">
        <f>ROUND(L180*K180,2)</f>
        <v>0</v>
      </c>
      <c r="BL180" s="21" t="s">
        <v>153</v>
      </c>
      <c r="BM180" s="21" t="s">
        <v>523</v>
      </c>
    </row>
    <row r="181" s="1" customFormat="1" ht="25.5" customHeight="1">
      <c r="B181" s="175"/>
      <c r="C181" s="231" t="s">
        <v>78</v>
      </c>
      <c r="D181" s="231" t="s">
        <v>190</v>
      </c>
      <c r="E181" s="232" t="s">
        <v>478</v>
      </c>
      <c r="F181" s="233" t="s">
        <v>479</v>
      </c>
      <c r="G181" s="233"/>
      <c r="H181" s="233"/>
      <c r="I181" s="233"/>
      <c r="J181" s="234" t="s">
        <v>476</v>
      </c>
      <c r="K181" s="235">
        <v>3</v>
      </c>
      <c r="L181" s="236">
        <v>0</v>
      </c>
      <c r="M181" s="236"/>
      <c r="N181" s="237">
        <f>ROUND(L181*K181,2)</f>
        <v>0</v>
      </c>
      <c r="O181" s="217"/>
      <c r="P181" s="217"/>
      <c r="Q181" s="217"/>
      <c r="R181" s="179"/>
      <c r="T181" s="218" t="s">
        <v>5</v>
      </c>
      <c r="U181" s="55" t="s">
        <v>43</v>
      </c>
      <c r="V181" s="46"/>
      <c r="W181" s="219">
        <f>V181*K181</f>
        <v>0</v>
      </c>
      <c r="X181" s="219">
        <v>0</v>
      </c>
      <c r="Y181" s="219">
        <f>X181*K181</f>
        <v>0</v>
      </c>
      <c r="Z181" s="219">
        <v>0</v>
      </c>
      <c r="AA181" s="220">
        <f>Z181*K181</f>
        <v>0</v>
      </c>
      <c r="AR181" s="21" t="s">
        <v>184</v>
      </c>
      <c r="AT181" s="21" t="s">
        <v>190</v>
      </c>
      <c r="AU181" s="21" t="s">
        <v>86</v>
      </c>
      <c r="AY181" s="21" t="s">
        <v>148</v>
      </c>
      <c r="BE181" s="135">
        <f>IF(U181="základní",N181,0)</f>
        <v>0</v>
      </c>
      <c r="BF181" s="135">
        <f>IF(U181="snížená",N181,0)</f>
        <v>0</v>
      </c>
      <c r="BG181" s="135">
        <f>IF(U181="zákl. přenesená",N181,0)</f>
        <v>0</v>
      </c>
      <c r="BH181" s="135">
        <f>IF(U181="sníž. přenesená",N181,0)</f>
        <v>0</v>
      </c>
      <c r="BI181" s="135">
        <f>IF(U181="nulová",N181,0)</f>
        <v>0</v>
      </c>
      <c r="BJ181" s="21" t="s">
        <v>86</v>
      </c>
      <c r="BK181" s="135">
        <f>ROUND(L181*K181,2)</f>
        <v>0</v>
      </c>
      <c r="BL181" s="21" t="s">
        <v>153</v>
      </c>
      <c r="BM181" s="21" t="s">
        <v>524</v>
      </c>
    </row>
    <row r="182" s="1" customFormat="1" ht="25.5" customHeight="1">
      <c r="B182" s="175"/>
      <c r="C182" s="211" t="s">
        <v>321</v>
      </c>
      <c r="D182" s="211" t="s">
        <v>149</v>
      </c>
      <c r="E182" s="212" t="s">
        <v>525</v>
      </c>
      <c r="F182" s="213" t="s">
        <v>526</v>
      </c>
      <c r="G182" s="213"/>
      <c r="H182" s="213"/>
      <c r="I182" s="213"/>
      <c r="J182" s="214" t="s">
        <v>193</v>
      </c>
      <c r="K182" s="215">
        <v>44</v>
      </c>
      <c r="L182" s="216">
        <v>0</v>
      </c>
      <c r="M182" s="216"/>
      <c r="N182" s="217">
        <f>ROUND(L182*K182,2)</f>
        <v>0</v>
      </c>
      <c r="O182" s="217"/>
      <c r="P182" s="217"/>
      <c r="Q182" s="217"/>
      <c r="R182" s="179"/>
      <c r="T182" s="218" t="s">
        <v>5</v>
      </c>
      <c r="U182" s="55" t="s">
        <v>43</v>
      </c>
      <c r="V182" s="46"/>
      <c r="W182" s="219">
        <f>V182*K182</f>
        <v>0</v>
      </c>
      <c r="X182" s="219">
        <v>0</v>
      </c>
      <c r="Y182" s="219">
        <f>X182*K182</f>
        <v>0</v>
      </c>
      <c r="Z182" s="219">
        <v>0</v>
      </c>
      <c r="AA182" s="220">
        <f>Z182*K182</f>
        <v>0</v>
      </c>
      <c r="AR182" s="21" t="s">
        <v>153</v>
      </c>
      <c r="AT182" s="21" t="s">
        <v>149</v>
      </c>
      <c r="AU182" s="21" t="s">
        <v>86</v>
      </c>
      <c r="AY182" s="21" t="s">
        <v>148</v>
      </c>
      <c r="BE182" s="135">
        <f>IF(U182="základní",N182,0)</f>
        <v>0</v>
      </c>
      <c r="BF182" s="135">
        <f>IF(U182="snížená",N182,0)</f>
        <v>0</v>
      </c>
      <c r="BG182" s="135">
        <f>IF(U182="zákl. přenesená",N182,0)</f>
        <v>0</v>
      </c>
      <c r="BH182" s="135">
        <f>IF(U182="sníž. přenesená",N182,0)</f>
        <v>0</v>
      </c>
      <c r="BI182" s="135">
        <f>IF(U182="nulová",N182,0)</f>
        <v>0</v>
      </c>
      <c r="BJ182" s="21" t="s">
        <v>86</v>
      </c>
      <c r="BK182" s="135">
        <f>ROUND(L182*K182,2)</f>
        <v>0</v>
      </c>
      <c r="BL182" s="21" t="s">
        <v>153</v>
      </c>
      <c r="BM182" s="21" t="s">
        <v>527</v>
      </c>
    </row>
    <row r="183" s="1" customFormat="1" ht="49.92" customHeight="1">
      <c r="B183" s="45"/>
      <c r="C183" s="46"/>
      <c r="D183" s="199" t="s">
        <v>325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240">
        <f>BK183</f>
        <v>0</v>
      </c>
      <c r="O183" s="241"/>
      <c r="P183" s="241"/>
      <c r="Q183" s="241"/>
      <c r="R183" s="47"/>
      <c r="T183" s="242"/>
      <c r="U183" s="71"/>
      <c r="V183" s="71"/>
      <c r="W183" s="71"/>
      <c r="X183" s="71"/>
      <c r="Y183" s="71"/>
      <c r="Z183" s="71"/>
      <c r="AA183" s="73"/>
      <c r="AT183" s="21" t="s">
        <v>77</v>
      </c>
      <c r="AU183" s="21" t="s">
        <v>78</v>
      </c>
      <c r="AY183" s="21" t="s">
        <v>326</v>
      </c>
      <c r="BK183" s="135">
        <v>0</v>
      </c>
    </row>
    <row r="184" s="1" customFormat="1" ht="6.96" customHeight="1">
      <c r="B184" s="74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6"/>
    </row>
  </sheetData>
  <mergeCells count="26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N116:Q116"/>
    <mergeCell ref="N117:Q117"/>
    <mergeCell ref="N183:Q18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2018-06-04T07:30:39Z</dcterms:created>
  <dcterms:modified xsi:type="dcterms:W3CDTF">2018-06-04T07:30:41Z</dcterms:modified>
</cp:coreProperties>
</file>